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\Dokument\Als_Onsdagsgolf\Registrering\"/>
    </mc:Choice>
  </mc:AlternateContent>
  <xr:revisionPtr revIDLastSave="0" documentId="13_ncr:1_{05C4061B-73A4-4931-9E82-4BEBEE502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8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8" l="1"/>
  <c r="Q6" i="8"/>
  <c r="O6" i="8"/>
  <c r="M6" i="8"/>
  <c r="CQ13" i="8"/>
  <c r="CR13" i="8"/>
  <c r="CS13" i="8"/>
  <c r="CT13" i="8"/>
  <c r="CU13" i="8"/>
  <c r="CV13" i="8"/>
  <c r="CW13" i="8"/>
  <c r="CX13" i="8"/>
  <c r="CP13" i="8"/>
  <c r="CM13" i="8"/>
  <c r="CL13" i="8"/>
  <c r="CK13" i="8"/>
  <c r="CJ13" i="8"/>
  <c r="CN13" i="8" s="1"/>
  <c r="BY14" i="8"/>
  <c r="CB14" i="8"/>
  <c r="CD14" i="8"/>
  <c r="CE14" i="8"/>
  <c r="CF14" i="8"/>
  <c r="CG14" i="8"/>
  <c r="CH14" i="8"/>
  <c r="T14" i="8"/>
  <c r="S14" i="8"/>
  <c r="R14" i="8"/>
  <c r="Q14" i="8"/>
  <c r="P14" i="8"/>
  <c r="O14" i="8"/>
  <c r="CC14" i="8" s="1"/>
  <c r="N14" i="8"/>
  <c r="M14" i="8"/>
  <c r="CA14" i="8" s="1"/>
  <c r="L14" i="8"/>
  <c r="BZ14" i="8" s="1"/>
  <c r="J14" i="8"/>
  <c r="BX14" i="8" s="1"/>
  <c r="I14" i="8"/>
  <c r="BW14" i="8" s="1"/>
  <c r="H14" i="8"/>
  <c r="BV14" i="8" s="1"/>
  <c r="G14" i="8"/>
  <c r="BU14" i="8" s="1"/>
  <c r="F14" i="8"/>
  <c r="BT14" i="8" s="1"/>
  <c r="E14" i="8"/>
  <c r="BS14" i="8" s="1"/>
  <c r="D14" i="8"/>
  <c r="BR14" i="8" s="1"/>
  <c r="C14" i="8"/>
  <c r="BQ14" i="8" s="1"/>
  <c r="B14" i="8"/>
  <c r="BP14" i="8" s="1"/>
  <c r="U13" i="8"/>
  <c r="K13" i="8"/>
  <c r="V13" i="8" l="1"/>
  <c r="X13" i="8" s="1"/>
  <c r="CQ15" i="8"/>
  <c r="CR15" i="8"/>
  <c r="CS15" i="8"/>
  <c r="CT15" i="8"/>
  <c r="CU15" i="8"/>
  <c r="CV15" i="8"/>
  <c r="CW15" i="8"/>
  <c r="CX15" i="8"/>
  <c r="CP15" i="8"/>
  <c r="CM15" i="8"/>
  <c r="CL15" i="8"/>
  <c r="CK15" i="8"/>
  <c r="CJ15" i="8"/>
  <c r="CN15" i="8" s="1"/>
  <c r="BY16" i="8"/>
  <c r="CE16" i="8"/>
  <c r="CF16" i="8"/>
  <c r="CG16" i="8"/>
  <c r="CH16" i="8"/>
  <c r="CD16" i="8"/>
  <c r="CC16" i="8"/>
  <c r="CB16" i="8"/>
  <c r="CA16" i="8"/>
  <c r="BZ16" i="8"/>
  <c r="BX16" i="8"/>
  <c r="BW16" i="8"/>
  <c r="BV16" i="8"/>
  <c r="BU16" i="8"/>
  <c r="BT16" i="8"/>
  <c r="BS16" i="8"/>
  <c r="BR16" i="8"/>
  <c r="BQ16" i="8"/>
  <c r="BP16" i="8"/>
  <c r="U15" i="8"/>
  <c r="K15" i="8"/>
  <c r="V15" i="8" l="1"/>
  <c r="X15" i="8" s="1"/>
  <c r="CQ17" i="8"/>
  <c r="CR17" i="8"/>
  <c r="CS17" i="8"/>
  <c r="CT17" i="8"/>
  <c r="CU17" i="8"/>
  <c r="CV17" i="8"/>
  <c r="CW17" i="8"/>
  <c r="CX17" i="8"/>
  <c r="CP17" i="8"/>
  <c r="CM17" i="8"/>
  <c r="CL17" i="8"/>
  <c r="CK17" i="8"/>
  <c r="CJ17" i="8"/>
  <c r="BY18" i="8"/>
  <c r="CD18" i="8"/>
  <c r="CE18" i="8"/>
  <c r="CF18" i="8"/>
  <c r="CG18" i="8"/>
  <c r="CH18" i="8"/>
  <c r="CC18" i="8"/>
  <c r="CB18" i="8"/>
  <c r="CA18" i="8"/>
  <c r="BZ18" i="8"/>
  <c r="BX18" i="8"/>
  <c r="BW18" i="8"/>
  <c r="BV18" i="8"/>
  <c r="BU18" i="8"/>
  <c r="BT18" i="8"/>
  <c r="BS18" i="8"/>
  <c r="BR18" i="8"/>
  <c r="BQ18" i="8"/>
  <c r="BP18" i="8"/>
  <c r="U17" i="8"/>
  <c r="K17" i="8"/>
  <c r="CN17" i="8" l="1"/>
  <c r="V17" i="8"/>
  <c r="X17" i="8" s="1"/>
  <c r="CQ19" i="8"/>
  <c r="CR19" i="8"/>
  <c r="CS19" i="8"/>
  <c r="CT19" i="8"/>
  <c r="CU19" i="8"/>
  <c r="CV19" i="8"/>
  <c r="CW19" i="8"/>
  <c r="CX19" i="8"/>
  <c r="CP19" i="8"/>
  <c r="CM19" i="8"/>
  <c r="CL19" i="8"/>
  <c r="CK19" i="8"/>
  <c r="CJ19" i="8"/>
  <c r="BY20" i="8"/>
  <c r="CD20" i="8"/>
  <c r="CE20" i="8"/>
  <c r="CF20" i="8"/>
  <c r="CG20" i="8"/>
  <c r="CH20" i="8"/>
  <c r="CC20" i="8"/>
  <c r="CB20" i="8"/>
  <c r="CA20" i="8"/>
  <c r="BZ20" i="8"/>
  <c r="BX20" i="8"/>
  <c r="BW20" i="8"/>
  <c r="BV20" i="8"/>
  <c r="BU20" i="8"/>
  <c r="BT20" i="8"/>
  <c r="BS20" i="8"/>
  <c r="BR20" i="8"/>
  <c r="BQ20" i="8"/>
  <c r="BP20" i="8"/>
  <c r="U19" i="8"/>
  <c r="K19" i="8"/>
  <c r="CN19" i="8" l="1"/>
  <c r="V19" i="8"/>
  <c r="X19" i="8" s="1"/>
  <c r="CQ21" i="8"/>
  <c r="CR21" i="8"/>
  <c r="CS21" i="8"/>
  <c r="CT21" i="8"/>
  <c r="CU21" i="8"/>
  <c r="CV21" i="8"/>
  <c r="CW21" i="8"/>
  <c r="CX21" i="8"/>
  <c r="CP21" i="8"/>
  <c r="CM21" i="8"/>
  <c r="CL21" i="8"/>
  <c r="CK21" i="8"/>
  <c r="CJ21" i="8"/>
  <c r="BX22" i="8"/>
  <c r="BY22" i="8"/>
  <c r="BZ22" i="8"/>
  <c r="CA22" i="8"/>
  <c r="CD22" i="8"/>
  <c r="CE22" i="8"/>
  <c r="CF22" i="8"/>
  <c r="BP22" i="8"/>
  <c r="CH22" i="8"/>
  <c r="CG22" i="8"/>
  <c r="CC22" i="8"/>
  <c r="CB22" i="8"/>
  <c r="BW22" i="8"/>
  <c r="BV22" i="8"/>
  <c r="BU22" i="8"/>
  <c r="BT22" i="8"/>
  <c r="BS22" i="8"/>
  <c r="BR22" i="8"/>
  <c r="BQ22" i="8"/>
  <c r="U21" i="8"/>
  <c r="K21" i="8"/>
  <c r="CN21" i="8" l="1"/>
  <c r="V21" i="8"/>
  <c r="X21" i="8" s="1"/>
  <c r="CQ23" i="8"/>
  <c r="CR23" i="8"/>
  <c r="CS23" i="8"/>
  <c r="CT23" i="8"/>
  <c r="CU23" i="8"/>
  <c r="CV23" i="8"/>
  <c r="CW23" i="8"/>
  <c r="CX23" i="8"/>
  <c r="CP23" i="8"/>
  <c r="CM23" i="8"/>
  <c r="CL23" i="8"/>
  <c r="CK23" i="8"/>
  <c r="CJ23" i="8"/>
  <c r="BY24" i="8"/>
  <c r="CE24" i="8"/>
  <c r="CF24" i="8"/>
  <c r="CH24" i="8"/>
  <c r="CG24" i="8"/>
  <c r="CD24" i="8"/>
  <c r="CC24" i="8"/>
  <c r="CB24" i="8"/>
  <c r="CA24" i="8"/>
  <c r="BZ24" i="8"/>
  <c r="BX24" i="8"/>
  <c r="BW24" i="8"/>
  <c r="BV24" i="8"/>
  <c r="BU24" i="8"/>
  <c r="BT24" i="8"/>
  <c r="BS24" i="8"/>
  <c r="BR24" i="8"/>
  <c r="BQ24" i="8"/>
  <c r="BP24" i="8"/>
  <c r="U23" i="8"/>
  <c r="K23" i="8"/>
  <c r="CN23" i="8" l="1"/>
  <c r="V23" i="8"/>
  <c r="X23" i="8" s="1"/>
  <c r="CQ25" i="8"/>
  <c r="CR25" i="8"/>
  <c r="CS25" i="8"/>
  <c r="CT25" i="8"/>
  <c r="CU25" i="8"/>
  <c r="CV25" i="8"/>
  <c r="CW25" i="8"/>
  <c r="CX25" i="8"/>
  <c r="CP25" i="8"/>
  <c r="CM25" i="8"/>
  <c r="CL25" i="8"/>
  <c r="CK25" i="8"/>
  <c r="CJ25" i="8"/>
  <c r="BY26" i="8"/>
  <c r="CD26" i="8"/>
  <c r="CE26" i="8"/>
  <c r="CF26" i="8"/>
  <c r="CG26" i="8"/>
  <c r="CH26" i="8"/>
  <c r="CC26" i="8"/>
  <c r="CB26" i="8"/>
  <c r="CA26" i="8"/>
  <c r="BZ26" i="8"/>
  <c r="BX26" i="8"/>
  <c r="BW26" i="8"/>
  <c r="BV26" i="8"/>
  <c r="BU26" i="8"/>
  <c r="BT26" i="8"/>
  <c r="BS26" i="8"/>
  <c r="BR26" i="8"/>
  <c r="BQ26" i="8"/>
  <c r="BP26" i="8"/>
  <c r="U25" i="8"/>
  <c r="K25" i="8"/>
  <c r="CN25" i="8" l="1"/>
  <c r="V25" i="8"/>
  <c r="X25" i="8" s="1"/>
  <c r="CQ27" i="8"/>
  <c r="CR27" i="8"/>
  <c r="CS27" i="8"/>
  <c r="CT27" i="8"/>
  <c r="CU27" i="8"/>
  <c r="CV27" i="8"/>
  <c r="CW27" i="8"/>
  <c r="CX27" i="8"/>
  <c r="CP27" i="8"/>
  <c r="CM27" i="8"/>
  <c r="CL27" i="8"/>
  <c r="CK27" i="8"/>
  <c r="CJ27" i="8"/>
  <c r="BY28" i="8"/>
  <c r="CD28" i="8"/>
  <c r="CE28" i="8"/>
  <c r="CF28" i="8"/>
  <c r="CG28" i="8"/>
  <c r="CH28" i="8"/>
  <c r="CC28" i="8"/>
  <c r="CB28" i="8"/>
  <c r="CA28" i="8"/>
  <c r="BZ28" i="8"/>
  <c r="BX28" i="8"/>
  <c r="BW28" i="8"/>
  <c r="BV28" i="8"/>
  <c r="BU28" i="8"/>
  <c r="BT28" i="8"/>
  <c r="BS28" i="8"/>
  <c r="BR28" i="8"/>
  <c r="BQ28" i="8"/>
  <c r="BP28" i="8"/>
  <c r="U27" i="8"/>
  <c r="K27" i="8"/>
  <c r="CN27" i="8" l="1"/>
  <c r="V27" i="8"/>
  <c r="X27" i="8" s="1"/>
  <c r="CQ29" i="8"/>
  <c r="CR29" i="8"/>
  <c r="CS29" i="8"/>
  <c r="CT29" i="8"/>
  <c r="CU29" i="8"/>
  <c r="CV29" i="8"/>
  <c r="CW29" i="8"/>
  <c r="CX29" i="8"/>
  <c r="CP29" i="8"/>
  <c r="CM29" i="8"/>
  <c r="CL29" i="8"/>
  <c r="CK29" i="8"/>
  <c r="CJ29" i="8"/>
  <c r="BX30" i="8"/>
  <c r="BY30" i="8"/>
  <c r="BZ30" i="8"/>
  <c r="CD30" i="8"/>
  <c r="CE30" i="8"/>
  <c r="CF30" i="8"/>
  <c r="CG30" i="8"/>
  <c r="CH30" i="8"/>
  <c r="CC30" i="8"/>
  <c r="CB30" i="8"/>
  <c r="CA30" i="8"/>
  <c r="BW30" i="8"/>
  <c r="BV30" i="8"/>
  <c r="BU30" i="8"/>
  <c r="BT30" i="8"/>
  <c r="BS30" i="8"/>
  <c r="BR30" i="8"/>
  <c r="BQ30" i="8"/>
  <c r="BP30" i="8"/>
  <c r="U29" i="8"/>
  <c r="K29" i="8"/>
  <c r="CN29" i="8" l="1"/>
  <c r="V29" i="8"/>
  <c r="X29" i="8" s="1"/>
  <c r="CQ31" i="8"/>
  <c r="CR31" i="8"/>
  <c r="CS31" i="8"/>
  <c r="CT31" i="8"/>
  <c r="CU31" i="8"/>
  <c r="CV31" i="8"/>
  <c r="CW31" i="8"/>
  <c r="CX31" i="8"/>
  <c r="CP31" i="8"/>
  <c r="CM31" i="8"/>
  <c r="CL31" i="8"/>
  <c r="CK31" i="8"/>
  <c r="CJ31" i="8"/>
  <c r="BY32" i="8"/>
  <c r="CE32" i="8"/>
  <c r="CF32" i="8"/>
  <c r="CH32" i="8"/>
  <c r="CG32" i="8"/>
  <c r="CD32" i="8"/>
  <c r="CC32" i="8"/>
  <c r="CB32" i="8"/>
  <c r="CA32" i="8"/>
  <c r="BZ32" i="8"/>
  <c r="BX32" i="8"/>
  <c r="BW32" i="8"/>
  <c r="BV32" i="8"/>
  <c r="BU32" i="8"/>
  <c r="BT32" i="8"/>
  <c r="BS32" i="8"/>
  <c r="BR32" i="8"/>
  <c r="BQ32" i="8"/>
  <c r="BP32" i="8"/>
  <c r="U31" i="8"/>
  <c r="K31" i="8"/>
  <c r="CN31" i="8" l="1"/>
  <c r="V31" i="8"/>
  <c r="X31" i="8" s="1"/>
  <c r="CQ33" i="8"/>
  <c r="CR33" i="8"/>
  <c r="CS33" i="8"/>
  <c r="CT33" i="8"/>
  <c r="CU33" i="8"/>
  <c r="CV33" i="8"/>
  <c r="CW33" i="8"/>
  <c r="CX33" i="8"/>
  <c r="CP33" i="8"/>
  <c r="CM33" i="8"/>
  <c r="CL33" i="8"/>
  <c r="CK33" i="8"/>
  <c r="CJ33" i="8"/>
  <c r="BW34" i="8"/>
  <c r="BY34" i="8"/>
  <c r="CD34" i="8"/>
  <c r="CE34" i="8"/>
  <c r="CF34" i="8"/>
  <c r="CG34" i="8"/>
  <c r="CH34" i="8"/>
  <c r="CC34" i="8"/>
  <c r="CB34" i="8"/>
  <c r="CA34" i="8"/>
  <c r="BZ34" i="8"/>
  <c r="BX34" i="8"/>
  <c r="BV34" i="8"/>
  <c r="BU34" i="8"/>
  <c r="BT34" i="8"/>
  <c r="BS34" i="8"/>
  <c r="BR34" i="8"/>
  <c r="BQ34" i="8"/>
  <c r="BP34" i="8"/>
  <c r="U33" i="8"/>
  <c r="K33" i="8"/>
  <c r="CN33" i="8" l="1"/>
  <c r="V33" i="8"/>
  <c r="X33" i="8" s="1"/>
  <c r="CQ35" i="8"/>
  <c r="CR35" i="8"/>
  <c r="CS35" i="8"/>
  <c r="CT35" i="8"/>
  <c r="CU35" i="8"/>
  <c r="CV35" i="8"/>
  <c r="CW35" i="8"/>
  <c r="CX35" i="8"/>
  <c r="CP35" i="8"/>
  <c r="CM35" i="8"/>
  <c r="CL35" i="8"/>
  <c r="CK35" i="8"/>
  <c r="CJ35" i="8"/>
  <c r="BY36" i="8"/>
  <c r="CE36" i="8"/>
  <c r="CF36" i="8"/>
  <c r="CH36" i="8"/>
  <c r="CG36" i="8"/>
  <c r="CD36" i="8"/>
  <c r="CC36" i="8"/>
  <c r="CB36" i="8"/>
  <c r="CA36" i="8"/>
  <c r="BZ36" i="8"/>
  <c r="BX36" i="8"/>
  <c r="BW36" i="8"/>
  <c r="BV36" i="8"/>
  <c r="BU36" i="8"/>
  <c r="BT36" i="8"/>
  <c r="BS36" i="8"/>
  <c r="BR36" i="8"/>
  <c r="BQ36" i="8"/>
  <c r="BP36" i="8"/>
  <c r="U35" i="8"/>
  <c r="K35" i="8"/>
  <c r="CN35" i="8" l="1"/>
  <c r="V35" i="8"/>
  <c r="X35" i="8" s="1"/>
  <c r="CQ37" i="8"/>
  <c r="CR37" i="8"/>
  <c r="CS37" i="8"/>
  <c r="CT37" i="8"/>
  <c r="CU37" i="8"/>
  <c r="CV37" i="8"/>
  <c r="CW37" i="8"/>
  <c r="CX37" i="8"/>
  <c r="CP37" i="8"/>
  <c r="CM37" i="8"/>
  <c r="CL37" i="8"/>
  <c r="CK37" i="8"/>
  <c r="CJ37" i="8"/>
  <c r="BQ38" i="8"/>
  <c r="BW38" i="8"/>
  <c r="BX38" i="8"/>
  <c r="BY38" i="8"/>
  <c r="CC38" i="8"/>
  <c r="CD38" i="8"/>
  <c r="CF38" i="8"/>
  <c r="CH38" i="8"/>
  <c r="CG38" i="8"/>
  <c r="CE38" i="8"/>
  <c r="CB38" i="8"/>
  <c r="CA38" i="8"/>
  <c r="BZ38" i="8"/>
  <c r="BV38" i="8"/>
  <c r="BU38" i="8"/>
  <c r="BT38" i="8"/>
  <c r="BS38" i="8"/>
  <c r="BR38" i="8"/>
  <c r="BP38" i="8"/>
  <c r="U37" i="8"/>
  <c r="K37" i="8"/>
  <c r="CN37" i="8" l="1"/>
  <c r="V37" i="8"/>
  <c r="X37" i="8" s="1"/>
  <c r="A39" i="8" l="1"/>
  <c r="A10" i="8"/>
  <c r="U3" i="8" l="1"/>
  <c r="K3" i="8"/>
  <c r="R1" i="8" l="1"/>
  <c r="AA1" i="8" s="1"/>
  <c r="W10" i="8"/>
  <c r="CX10" i="8"/>
  <c r="T8" i="8" s="1"/>
  <c r="CW10" i="8"/>
  <c r="CV10" i="8"/>
  <c r="CU10" i="8"/>
  <c r="CT10" i="8"/>
  <c r="CS10" i="8"/>
  <c r="CR10" i="8"/>
  <c r="CQ10" i="8"/>
  <c r="CP10" i="8"/>
  <c r="CM11" i="8"/>
  <c r="S5" i="8" s="1"/>
  <c r="CL11" i="8"/>
  <c r="Q5" i="8" s="1"/>
  <c r="CK11" i="8"/>
  <c r="O5" i="8" s="1"/>
  <c r="CJ11" i="8"/>
  <c r="M5" i="8" s="1"/>
  <c r="CM10" i="8"/>
  <c r="CL10" i="8"/>
  <c r="CK10" i="8"/>
  <c r="CJ10" i="8"/>
  <c r="T11" i="8"/>
  <c r="S11" i="8"/>
  <c r="R11" i="8"/>
  <c r="Q11" i="8"/>
  <c r="P11" i="8"/>
  <c r="O11" i="8"/>
  <c r="N11" i="8"/>
  <c r="M11" i="8"/>
  <c r="L11" i="8"/>
  <c r="J11" i="8"/>
  <c r="I11" i="8"/>
  <c r="H11" i="8"/>
  <c r="G11" i="8"/>
  <c r="F11" i="8"/>
  <c r="E11" i="8"/>
  <c r="D11" i="8"/>
  <c r="C11" i="8"/>
  <c r="B11" i="8"/>
  <c r="K10" i="8"/>
  <c r="U10" i="8"/>
  <c r="AU2" i="8"/>
  <c r="AA3" i="8"/>
  <c r="AV3" i="8" s="1"/>
  <c r="AB3" i="8"/>
  <c r="AW3" i="8" s="1"/>
  <c r="CF11" i="8"/>
  <c r="R9" i="8" s="1"/>
  <c r="CG11" i="8"/>
  <c r="S9" i="8" s="1"/>
  <c r="CH11" i="8"/>
  <c r="T9" i="8" s="1"/>
  <c r="Y1" i="8"/>
  <c r="AB2" i="8"/>
  <c r="AC2" i="8" s="1"/>
  <c r="AD2" i="8" s="1"/>
  <c r="AE2" i="8" s="1"/>
  <c r="AF2" i="8" s="1"/>
  <c r="AG2" i="8" s="1"/>
  <c r="AH2" i="8" s="1"/>
  <c r="AI2" i="8" s="1"/>
  <c r="AK2" i="8" s="1"/>
  <c r="AL2" i="8" s="1"/>
  <c r="AM2" i="8" s="1"/>
  <c r="AN2" i="8" s="1"/>
  <c r="AO2" i="8" s="1"/>
  <c r="AP2" i="8" s="1"/>
  <c r="AQ2" i="8" s="1"/>
  <c r="AR2" i="8" s="1"/>
  <c r="AS2" i="8" s="1"/>
  <c r="AW2" i="8"/>
  <c r="AX2" i="8" s="1"/>
  <c r="AY2" i="8" s="1"/>
  <c r="AZ2" i="8" s="1"/>
  <c r="BA2" i="8" s="1"/>
  <c r="BB2" i="8" s="1"/>
  <c r="BC2" i="8" s="1"/>
  <c r="BD2" i="8" s="1"/>
  <c r="BF2" i="8" s="1"/>
  <c r="BG2" i="8" s="1"/>
  <c r="BH2" i="8" s="1"/>
  <c r="BI2" i="8" s="1"/>
  <c r="BJ2" i="8" s="1"/>
  <c r="BK2" i="8" s="1"/>
  <c r="BL2" i="8" s="1"/>
  <c r="BM2" i="8" s="1"/>
  <c r="BN2" i="8" s="1"/>
  <c r="AC3" i="8"/>
  <c r="AX3" i="8" s="1"/>
  <c r="AD3" i="8"/>
  <c r="AY3" i="8" s="1"/>
  <c r="AE3" i="8"/>
  <c r="AZ3" i="8" s="1"/>
  <c r="AF3" i="8"/>
  <c r="BA3" i="8" s="1"/>
  <c r="AG3" i="8"/>
  <c r="BB3" i="8" s="1"/>
  <c r="AH3" i="8"/>
  <c r="BC3" i="8" s="1"/>
  <c r="AI3" i="8"/>
  <c r="BD3" i="8" s="1"/>
  <c r="AK3" i="8"/>
  <c r="BF3" i="8" s="1"/>
  <c r="AL3" i="8"/>
  <c r="BG3" i="8" s="1"/>
  <c r="AM3" i="8"/>
  <c r="BH3" i="8" s="1"/>
  <c r="AN3" i="8"/>
  <c r="BI3" i="8" s="1"/>
  <c r="AO3" i="8"/>
  <c r="BJ3" i="8" s="1"/>
  <c r="AP3" i="8"/>
  <c r="BK3" i="8" s="1"/>
  <c r="AQ3" i="8"/>
  <c r="BL3" i="8" s="1"/>
  <c r="AR3" i="8"/>
  <c r="BM3" i="8" s="1"/>
  <c r="AS3" i="8"/>
  <c r="BN3" i="8" s="1"/>
  <c r="BS11" i="8"/>
  <c r="E9" i="8" s="1"/>
  <c r="BT11" i="8"/>
  <c r="F9" i="8" s="1"/>
  <c r="BU11" i="8"/>
  <c r="G9" i="8" s="1"/>
  <c r="BV11" i="8"/>
  <c r="H9" i="8" s="1"/>
  <c r="BZ11" i="8"/>
  <c r="L9" i="8" s="1"/>
  <c r="CA11" i="8"/>
  <c r="M9" i="8" s="1"/>
  <c r="CB11" i="8"/>
  <c r="N9" i="8" s="1"/>
  <c r="CC11" i="8"/>
  <c r="O9" i="8" s="1"/>
  <c r="CD11" i="8"/>
  <c r="P9" i="8" s="1"/>
  <c r="CE11" i="8"/>
  <c r="Q9" i="8" s="1"/>
  <c r="BP11" i="8"/>
  <c r="B9" i="8" s="1"/>
  <c r="BQ11" i="8"/>
  <c r="C9" i="8" s="1"/>
  <c r="BR11" i="8"/>
  <c r="D9" i="8" s="1"/>
  <c r="BW11" i="8"/>
  <c r="I9" i="8" s="1"/>
  <c r="BX11" i="8"/>
  <c r="J9" i="8" s="1"/>
  <c r="BQ9" i="8"/>
  <c r="BR9" i="8" s="1"/>
  <c r="BS9" i="8" s="1"/>
  <c r="BT9" i="8" s="1"/>
  <c r="BU9" i="8" s="1"/>
  <c r="BV9" i="8" s="1"/>
  <c r="BW9" i="8" s="1"/>
  <c r="BX9" i="8" s="1"/>
  <c r="BZ9" i="8" s="1"/>
  <c r="O8" i="8" l="1"/>
  <c r="Q8" i="8"/>
  <c r="CN10" i="8"/>
  <c r="V10" i="8"/>
  <c r="X10" i="8" s="1"/>
  <c r="AA4" i="8"/>
  <c r="AA5" i="8" s="1"/>
  <c r="AA8" i="8" s="1"/>
  <c r="AV1" i="8"/>
  <c r="AW1" i="8" s="1"/>
  <c r="AA6" i="8"/>
  <c r="AA7" i="8" s="1"/>
  <c r="AA9" i="8" s="1"/>
  <c r="AB1" i="8"/>
  <c r="AC1" i="8" s="1"/>
  <c r="AC6" i="8" s="1"/>
  <c r="AC7" i="8" s="1"/>
  <c r="CA9" i="8"/>
  <c r="CB9" i="8" s="1"/>
  <c r="CC9" i="8" s="1"/>
  <c r="CD9" i="8" s="1"/>
  <c r="CE9" i="8" s="1"/>
  <c r="CF9" i="8" s="1"/>
  <c r="CG9" i="8" s="1"/>
  <c r="CH9" i="8" s="1"/>
  <c r="CP9" i="8"/>
  <c r="CQ9" i="8" s="1"/>
  <c r="CR9" i="8" s="1"/>
  <c r="CS9" i="8" s="1"/>
  <c r="CT9" i="8" s="1"/>
  <c r="CU9" i="8" s="1"/>
  <c r="CV9" i="8" s="1"/>
  <c r="CW9" i="8" s="1"/>
  <c r="CX9" i="8" s="1"/>
  <c r="U9" i="8"/>
  <c r="K9" i="8"/>
  <c r="M8" i="8"/>
  <c r="CN11" i="8"/>
  <c r="V5" i="8" s="1"/>
  <c r="AC4" i="8" l="1"/>
  <c r="AC5" i="8" s="1"/>
  <c r="AC8" i="8" s="1"/>
  <c r="AC9" i="8" s="1"/>
  <c r="V9" i="8"/>
  <c r="AD1" i="8"/>
  <c r="AD6" i="8" s="1"/>
  <c r="AD7" i="8" s="1"/>
  <c r="AB6" i="8"/>
  <c r="AB7" i="8" s="1"/>
  <c r="AB4" i="8"/>
  <c r="AB5" i="8" s="1"/>
  <c r="AB8" i="8" s="1"/>
  <c r="AV6" i="8"/>
  <c r="AV7" i="8" s="1"/>
  <c r="AV4" i="8"/>
  <c r="AV5" i="8" s="1"/>
  <c r="AV8" i="8" s="1"/>
  <c r="AW6" i="8"/>
  <c r="AW7" i="8" s="1"/>
  <c r="AX1" i="8"/>
  <c r="AW4" i="8"/>
  <c r="AW5" i="8" s="1"/>
  <c r="AW8" i="8" s="1"/>
  <c r="AB9" i="8" l="1"/>
  <c r="AE1" i="8"/>
  <c r="AE6" i="8" s="1"/>
  <c r="AE7" i="8" s="1"/>
  <c r="AD4" i="8"/>
  <c r="AD5" i="8" s="1"/>
  <c r="AD8" i="8" s="1"/>
  <c r="AD9" i="8" s="1"/>
  <c r="AV10" i="8"/>
  <c r="AA10" i="8" s="1"/>
  <c r="AA11" i="8" s="1"/>
  <c r="AW10" i="8"/>
  <c r="AX4" i="8"/>
  <c r="AX5" i="8" s="1"/>
  <c r="AX8" i="8" s="1"/>
  <c r="AY1" i="8"/>
  <c r="AX6" i="8"/>
  <c r="AX7" i="8" s="1"/>
  <c r="AE4" i="8" l="1"/>
  <c r="AE5" i="8" s="1"/>
  <c r="AE8" i="8" s="1"/>
  <c r="AE9" i="8" s="1"/>
  <c r="AF1" i="8"/>
  <c r="AG1" i="8" s="1"/>
  <c r="AX10" i="8"/>
  <c r="AC10" i="8" s="1"/>
  <c r="AC11" i="8" s="1"/>
  <c r="AY6" i="8"/>
  <c r="AY7" i="8" s="1"/>
  <c r="AY4" i="8"/>
  <c r="AY5" i="8" s="1"/>
  <c r="AY8" i="8" s="1"/>
  <c r="AZ1" i="8"/>
  <c r="AB10" i="8"/>
  <c r="AB11" i="8" s="1"/>
  <c r="AF4" i="8" l="1"/>
  <c r="AF5" i="8" s="1"/>
  <c r="AF8" i="8" s="1"/>
  <c r="AF6" i="8"/>
  <c r="AF7" i="8" s="1"/>
  <c r="AF9" i="8" s="1"/>
  <c r="AY10" i="8"/>
  <c r="AD10" i="8" s="1"/>
  <c r="AD11" i="8" s="1"/>
  <c r="BA1" i="8"/>
  <c r="AZ6" i="8"/>
  <c r="AZ7" i="8" s="1"/>
  <c r="AZ4" i="8"/>
  <c r="AZ5" i="8" s="1"/>
  <c r="AZ8" i="8" s="1"/>
  <c r="AH1" i="8"/>
  <c r="AG6" i="8"/>
  <c r="AG7" i="8" s="1"/>
  <c r="AG4" i="8"/>
  <c r="AG5" i="8" s="1"/>
  <c r="AG8" i="8" s="1"/>
  <c r="AG9" i="8" l="1"/>
  <c r="AI1" i="8"/>
  <c r="AH6" i="8"/>
  <c r="AH7" i="8" s="1"/>
  <c r="AH9" i="8" s="1"/>
  <c r="AH4" i="8"/>
  <c r="AH5" i="8" s="1"/>
  <c r="AH8" i="8" s="1"/>
  <c r="AZ10" i="8"/>
  <c r="BB1" i="8"/>
  <c r="BA6" i="8"/>
  <c r="BA7" i="8" s="1"/>
  <c r="BA4" i="8"/>
  <c r="BA5" i="8" s="1"/>
  <c r="BA8" i="8" s="1"/>
  <c r="BA10" i="8" l="1"/>
  <c r="AF10" i="8" s="1"/>
  <c r="AF11" i="8" s="1"/>
  <c r="BB6" i="8"/>
  <c r="BB7" i="8" s="1"/>
  <c r="BB4" i="8"/>
  <c r="BB5" i="8" s="1"/>
  <c r="BB8" i="8" s="1"/>
  <c r="BC1" i="8"/>
  <c r="AE10" i="8"/>
  <c r="AE11" i="8" s="1"/>
  <c r="AI4" i="8"/>
  <c r="AI5" i="8" s="1"/>
  <c r="AI8" i="8" s="1"/>
  <c r="AK1" i="8"/>
  <c r="AI6" i="8"/>
  <c r="AI7" i="8" s="1"/>
  <c r="AI9" i="8" l="1"/>
  <c r="AK4" i="8"/>
  <c r="AK5" i="8" s="1"/>
  <c r="AK8" i="8" s="1"/>
  <c r="AL1" i="8"/>
  <c r="AK6" i="8"/>
  <c r="AK7" i="8" s="1"/>
  <c r="BD1" i="8"/>
  <c r="BC6" i="8"/>
  <c r="BC7" i="8" s="1"/>
  <c r="BC4" i="8"/>
  <c r="BC5" i="8" s="1"/>
  <c r="BC8" i="8" s="1"/>
  <c r="BB10" i="8"/>
  <c r="AK9" i="8" l="1"/>
  <c r="AG10" i="8"/>
  <c r="AG11" i="8" s="1"/>
  <c r="BD6" i="8"/>
  <c r="BD7" i="8" s="1"/>
  <c r="BF1" i="8"/>
  <c r="BD4" i="8"/>
  <c r="BD5" i="8" s="1"/>
  <c r="BD8" i="8" s="1"/>
  <c r="AL6" i="8"/>
  <c r="AL7" i="8" s="1"/>
  <c r="AL4" i="8"/>
  <c r="AL5" i="8" s="1"/>
  <c r="AL8" i="8" s="1"/>
  <c r="AM1" i="8"/>
  <c r="BC10" i="8"/>
  <c r="AH10" i="8" s="1"/>
  <c r="AH11" i="8" s="1"/>
  <c r="AL9" i="8" l="1"/>
  <c r="AN1" i="8"/>
  <c r="AM4" i="8"/>
  <c r="AM5" i="8" s="1"/>
  <c r="AM8" i="8" s="1"/>
  <c r="AM6" i="8"/>
  <c r="AM7" i="8" s="1"/>
  <c r="BF6" i="8"/>
  <c r="BF7" i="8" s="1"/>
  <c r="BG1" i="8"/>
  <c r="BF4" i="8"/>
  <c r="BF5" i="8" s="1"/>
  <c r="BF8" i="8" s="1"/>
  <c r="BD10" i="8"/>
  <c r="AI10" i="8" s="1"/>
  <c r="AI11" i="8" s="1"/>
  <c r="AM9" i="8" l="1"/>
  <c r="BF10" i="8"/>
  <c r="AK10" i="8" s="1"/>
  <c r="AK11" i="8" s="1"/>
  <c r="BH1" i="8"/>
  <c r="BG4" i="8"/>
  <c r="BG5" i="8" s="1"/>
  <c r="BG8" i="8" s="1"/>
  <c r="BG6" i="8"/>
  <c r="BG7" i="8" s="1"/>
  <c r="AN6" i="8"/>
  <c r="AN7" i="8" s="1"/>
  <c r="AO1" i="8"/>
  <c r="AN4" i="8"/>
  <c r="AN5" i="8" s="1"/>
  <c r="AN8" i="8" s="1"/>
  <c r="AN9" i="8" l="1"/>
  <c r="BG10" i="8"/>
  <c r="AL10" i="8" s="1"/>
  <c r="AL11" i="8" s="1"/>
  <c r="AO4" i="8"/>
  <c r="AO5" i="8" s="1"/>
  <c r="AO8" i="8" s="1"/>
  <c r="AP1" i="8"/>
  <c r="AO6" i="8"/>
  <c r="AO7" i="8" s="1"/>
  <c r="BH4" i="8"/>
  <c r="BH5" i="8" s="1"/>
  <c r="BH8" i="8" s="1"/>
  <c r="BI1" i="8"/>
  <c r="BH6" i="8"/>
  <c r="BH7" i="8" s="1"/>
  <c r="AO9" i="8" l="1"/>
  <c r="BH10" i="8"/>
  <c r="AM10" i="8" s="1"/>
  <c r="AM11" i="8" s="1"/>
  <c r="BI6" i="8"/>
  <c r="BI7" i="8" s="1"/>
  <c r="BI4" i="8"/>
  <c r="BI5" i="8" s="1"/>
  <c r="BI8" i="8" s="1"/>
  <c r="BJ1" i="8"/>
  <c r="AP6" i="8"/>
  <c r="AP7" i="8" s="1"/>
  <c r="AP4" i="8"/>
  <c r="AP5" i="8" s="1"/>
  <c r="AP8" i="8" s="1"/>
  <c r="AQ1" i="8"/>
  <c r="AP9" i="8" l="1"/>
  <c r="BI10" i="8"/>
  <c r="AN10" i="8" s="1"/>
  <c r="AN11" i="8" s="1"/>
  <c r="AR1" i="8"/>
  <c r="AQ6" i="8"/>
  <c r="AQ7" i="8" s="1"/>
  <c r="AQ4" i="8"/>
  <c r="AQ5" i="8" s="1"/>
  <c r="AQ8" i="8" s="1"/>
  <c r="BJ4" i="8"/>
  <c r="BJ5" i="8" s="1"/>
  <c r="BJ8" i="8" s="1"/>
  <c r="BK1" i="8"/>
  <c r="BJ6" i="8"/>
  <c r="BJ7" i="8" s="1"/>
  <c r="BJ10" i="8" l="1"/>
  <c r="AO10" i="8" s="1"/>
  <c r="AO11" i="8" s="1"/>
  <c r="AQ9" i="8"/>
  <c r="AR4" i="8"/>
  <c r="AR5" i="8" s="1"/>
  <c r="AR8" i="8" s="1"/>
  <c r="AR6" i="8"/>
  <c r="AR7" i="8" s="1"/>
  <c r="AR9" i="8" s="1"/>
  <c r="AS1" i="8"/>
  <c r="BL1" i="8"/>
  <c r="BK4" i="8"/>
  <c r="BK5" i="8" s="1"/>
  <c r="BK8" i="8" s="1"/>
  <c r="BK6" i="8"/>
  <c r="BK7" i="8" s="1"/>
  <c r="BM1" i="8" l="1"/>
  <c r="BL6" i="8"/>
  <c r="BL7" i="8" s="1"/>
  <c r="BL4" i="8"/>
  <c r="BL5" i="8" s="1"/>
  <c r="BL8" i="8" s="1"/>
  <c r="BK10" i="8"/>
  <c r="AP10" i="8" s="1"/>
  <c r="AP11" i="8" s="1"/>
  <c r="AS6" i="8"/>
  <c r="AS7" i="8" s="1"/>
  <c r="AS4" i="8"/>
  <c r="AS5" i="8" s="1"/>
  <c r="AS8" i="8" s="1"/>
  <c r="AS9" i="8" l="1"/>
  <c r="AT9" i="8" s="1"/>
  <c r="BL10" i="8"/>
  <c r="AQ10" i="8" s="1"/>
  <c r="AQ11" i="8" s="1"/>
  <c r="BN1" i="8"/>
  <c r="BM4" i="8"/>
  <c r="BM5" i="8" s="1"/>
  <c r="BM8" i="8" s="1"/>
  <c r="BM6" i="8"/>
  <c r="BM7" i="8" s="1"/>
  <c r="BM10" i="8" l="1"/>
  <c r="AR10" i="8" s="1"/>
  <c r="AR11" i="8" s="1"/>
  <c r="BN4" i="8"/>
  <c r="BN5" i="8" s="1"/>
  <c r="BN8" i="8" s="1"/>
  <c r="BN6" i="8"/>
  <c r="BN7" i="8" s="1"/>
  <c r="BN10" i="8" l="1"/>
  <c r="AS10" i="8" s="1"/>
  <c r="BO10" i="8" l="1"/>
  <c r="AT10" i="8"/>
  <c r="AS11" i="8"/>
  <c r="AT11" i="8" s="1"/>
  <c r="T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Per-Sune Forsberg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Per-Sune Forsberg:</t>
        </r>
        <r>
          <rPr>
            <sz val="9"/>
            <color indexed="81"/>
            <rFont val="Tahoma"/>
            <family val="2"/>
          </rPr>
          <t xml:space="preserve">
OBS, 
Spelhandicap skall skrivas med minus tecken ex; (-10), 
om värdet är plushandicap då skall det skrivas ex; (2).</t>
        </r>
      </text>
    </comment>
  </commentList>
</comments>
</file>

<file path=xl/sharedStrings.xml><?xml version="1.0" encoding="utf-8"?>
<sst xmlns="http://schemas.openxmlformats.org/spreadsheetml/2006/main" count="65" uniqueCount="43">
  <si>
    <t>DATUM</t>
  </si>
  <si>
    <t>ECLECTIC</t>
  </si>
  <si>
    <t>UT</t>
  </si>
  <si>
    <t>IN</t>
  </si>
  <si>
    <t>Res</t>
  </si>
  <si>
    <t>Sum</t>
  </si>
  <si>
    <t>Eclectic</t>
  </si>
  <si>
    <t>Sista</t>
  </si>
  <si>
    <t>Brutto</t>
  </si>
  <si>
    <t>Netto</t>
  </si>
  <si>
    <t>Match</t>
  </si>
  <si>
    <t>S-Hcp</t>
  </si>
  <si>
    <t>Korrigera Spel-HcP innan makrot körs.</t>
  </si>
  <si>
    <t>A</t>
  </si>
  <si>
    <t>Antal tävlingar =</t>
  </si>
  <si>
    <t>Första</t>
  </si>
  <si>
    <t>Spel-HcP =</t>
  </si>
  <si>
    <t>Särskiljning</t>
  </si>
  <si>
    <t>18:e hålet=</t>
  </si>
  <si>
    <t>S.9=</t>
  </si>
  <si>
    <t>S.6=</t>
  </si>
  <si>
    <t>S.3=</t>
  </si>
  <si>
    <t>1,5 p</t>
  </si>
  <si>
    <t>2 p</t>
  </si>
  <si>
    <t>1 p</t>
  </si>
  <si>
    <t>0,5 p</t>
  </si>
  <si>
    <t>=</t>
  </si>
  <si>
    <t>Poäng</t>
  </si>
  <si>
    <t>Eclectic värden =</t>
  </si>
  <si>
    <t>Eclectic brutto</t>
  </si>
  <si>
    <t>Senaste rond brutto</t>
  </si>
  <si>
    <t>Kvo</t>
  </si>
  <si>
    <t>Särskilljning Eclectic Brutto</t>
  </si>
  <si>
    <t>Hål nr</t>
  </si>
  <si>
    <t>Summering Eclectic Netto</t>
  </si>
  <si>
    <t>Side Match</t>
  </si>
  <si>
    <t>Reserverad</t>
  </si>
  <si>
    <t>Tot</t>
  </si>
  <si>
    <t>Par</t>
  </si>
  <si>
    <t>Index3ver2</t>
  </si>
  <si>
    <t>Tee 56</t>
  </si>
  <si>
    <t>Al´s Side Match</t>
  </si>
  <si>
    <t>Claes Lerdén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</si>
</sst>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&quot;Index  &quot;0"/>
    <numFmt numFmtId="166" formatCode="&quot;Hål  &quot;0"/>
    <numFmt numFmtId="167" formatCode="&quot;(Slope -0,75%)   &quot;0.00"/>
    <numFmt numFmtId="168" formatCode="&quot;För + HcP  &quot;0.00"/>
    <numFmt numFmtId="169" formatCode="0.00&quot; Kopiera värde ti målcell&quot;"/>
    <numFmt numFmtId="170" formatCode="0.0&quot; p &quot;"/>
    <numFmt numFmtId="171" formatCode="0&quot; st &quot;"/>
    <numFmt numFmtId="172" formatCode="&quot;19 - Index =  &quot;0"/>
  </numFmts>
  <fonts count="1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2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MS Sans Serif"/>
      <family val="2"/>
    </font>
    <font>
      <b/>
      <sz val="11"/>
      <name val="Arial"/>
      <family val="2"/>
    </font>
    <font>
      <sz val="11"/>
      <name val="MS Sans Serif"/>
      <family val="2"/>
    </font>
    <font>
      <b/>
      <sz val="11"/>
      <color indexed="51"/>
      <name val="Arial"/>
      <family val="2"/>
    </font>
    <font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169" fontId="4" fillId="2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2" fontId="6" fillId="3" borderId="1" xfId="1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5" fillId="5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2" fontId="5" fillId="0" borderId="3" xfId="0" applyNumberFormat="1" applyFont="1" applyBorder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167" fontId="4" fillId="9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1" fontId="11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71" fontId="14" fillId="0" borderId="1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1" fontId="11" fillId="8" borderId="10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4" fillId="5" borderId="9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2" fontId="4" fillId="9" borderId="0" xfId="0" applyNumberFormat="1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1" fillId="5" borderId="8" xfId="0" applyNumberFormat="1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11" fillId="0" borderId="8" xfId="0" applyNumberFormat="1" applyFont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2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readingOrder="1"/>
    </xf>
    <xf numFmtId="0" fontId="15" fillId="0" borderId="10" xfId="0" applyFont="1" applyBorder="1" applyAlignment="1">
      <alignment horizontal="center" vertical="center" readingOrder="1"/>
    </xf>
    <xf numFmtId="0" fontId="15" fillId="0" borderId="11" xfId="0" applyFont="1" applyBorder="1" applyAlignment="1">
      <alignment horizontal="center" vertical="center" readingOrder="1"/>
    </xf>
    <xf numFmtId="0" fontId="1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2" fontId="4" fillId="9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_a_mall_Kopia_5_Test av formler i ATs MALL" xfId="1" xr:uid="{00000000-0005-0000-0000-000001000000}"/>
  </cellStyles>
  <dxfs count="15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1_Regsida.xlsx" TargetMode="External"/><Relationship Id="rId1" Type="http://schemas.openxmlformats.org/officeDocument/2006/relationships/externalLinkPath" Target="AA_Datum_1_Regsid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2_Regsida.xlsx" TargetMode="External"/><Relationship Id="rId1" Type="http://schemas.openxmlformats.org/officeDocument/2006/relationships/externalLinkPath" Target="AA_Datum_2_Regs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0">
      <xxl21:absoluteUrl r:id="rId2"/>
    </xxl21:alternateUrls>
    <sheetNames>
      <sheetName val="Blad1"/>
      <sheetName val="Blad2"/>
      <sheetName val="Blad3"/>
      <sheetName val="Datum_1_Regsida"/>
      <sheetName val="Blad1Datum_1_Regsida"/>
    </sheetNames>
    <sheetDataSet>
      <sheetData sheetId="0">
        <row r="6">
          <cell r="A6">
            <v>45539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1">
      <xxl21:absoluteUrl r:id="rId2"/>
    </xxl21:alternateUrls>
    <sheetNames>
      <sheetName val="Blad1"/>
      <sheetName val="Blad2"/>
      <sheetName val="Blad3"/>
      <sheetName val="Datum_2_Regsida"/>
    </sheetNames>
    <sheetDataSet>
      <sheetData sheetId="0">
        <row r="11">
          <cell r="A11">
            <v>45292</v>
          </cell>
        </row>
      </sheetData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Y39"/>
  <sheetViews>
    <sheetView tabSelected="1" zoomScaleNormal="100" workbookViewId="0"/>
  </sheetViews>
  <sheetFormatPr defaultColWidth="11.6640625" defaultRowHeight="13.8" x14ac:dyDescent="0.25"/>
  <cols>
    <col min="1" max="1" width="12.33203125" style="94" bestFit="1" customWidth="1"/>
    <col min="2" max="10" width="5.5546875" style="94" bestFit="1" customWidth="1"/>
    <col min="11" max="11" width="6.6640625" style="95" bestFit="1" customWidth="1"/>
    <col min="12" max="17" width="5.5546875" style="94" bestFit="1" customWidth="1"/>
    <col min="18" max="18" width="6.6640625" style="94" bestFit="1" customWidth="1"/>
    <col min="19" max="19" width="5.5546875" style="94" bestFit="1" customWidth="1"/>
    <col min="20" max="20" width="6.6640625" style="94" bestFit="1" customWidth="1"/>
    <col min="21" max="21" width="6.77734375" style="95" bestFit="1" customWidth="1"/>
    <col min="22" max="22" width="6.33203125" style="95" bestFit="1" customWidth="1"/>
    <col min="23" max="23" width="6.5546875" style="94" bestFit="1" customWidth="1"/>
    <col min="24" max="24" width="5.77734375" style="94" bestFit="1" customWidth="1"/>
    <col min="25" max="25" width="6.44140625" style="94" bestFit="1" customWidth="1"/>
    <col min="26" max="26" width="4.6640625" style="1" hidden="1" customWidth="1"/>
    <col min="27" max="35" width="21.77734375" style="8" hidden="1" customWidth="1"/>
    <col min="36" max="36" width="2" style="8" hidden="1" customWidth="1"/>
    <col min="37" max="45" width="21.77734375" style="8" hidden="1" customWidth="1"/>
    <col min="46" max="46" width="4.77734375" style="8" hidden="1" customWidth="1"/>
    <col min="47" max="47" width="11.33203125" style="8" hidden="1" customWidth="1"/>
    <col min="48" max="56" width="16" style="8" hidden="1" customWidth="1"/>
    <col min="57" max="57" width="1.33203125" style="8" hidden="1" customWidth="1"/>
    <col min="58" max="66" width="16" style="8" hidden="1" customWidth="1"/>
    <col min="67" max="67" width="3.5546875" style="8" hidden="1" customWidth="1"/>
    <col min="68" max="76" width="4" style="8" hidden="1" customWidth="1"/>
    <col min="77" max="77" width="3.5546875" style="8" hidden="1" customWidth="1"/>
    <col min="78" max="86" width="4" style="8" hidden="1" customWidth="1"/>
    <col min="87" max="87" width="2.5546875" style="8" hidden="1" customWidth="1"/>
    <col min="88" max="91" width="2.77734375" style="8" hidden="1" customWidth="1"/>
    <col min="92" max="92" width="3.77734375" style="8" hidden="1" customWidth="1"/>
    <col min="93" max="93" width="2.5546875" style="1" hidden="1" customWidth="1"/>
    <col min="94" max="102" width="2.33203125" style="1" hidden="1" customWidth="1"/>
    <col min="103" max="103" width="5.5546875" style="1" hidden="1" customWidth="1"/>
    <col min="104" max="104" width="11.6640625" style="1" customWidth="1"/>
    <col min="105" max="16384" width="11.6640625" style="1"/>
  </cols>
  <sheetData>
    <row r="1" spans="1:103" ht="30" customHeight="1" x14ac:dyDescent="0.35">
      <c r="A1" s="45" t="s">
        <v>42</v>
      </c>
      <c r="B1" s="117" t="s">
        <v>16</v>
      </c>
      <c r="C1" s="117"/>
      <c r="D1" s="117"/>
      <c r="E1" s="98">
        <v>-23</v>
      </c>
      <c r="F1" s="120" t="s">
        <v>12</v>
      </c>
      <c r="G1" s="121"/>
      <c r="H1" s="121"/>
      <c r="I1" s="121"/>
      <c r="J1" s="122"/>
      <c r="K1" s="46" t="s">
        <v>40</v>
      </c>
      <c r="L1" s="123" t="s">
        <v>28</v>
      </c>
      <c r="M1" s="124"/>
      <c r="N1" s="125"/>
      <c r="O1" s="47" t="s">
        <v>31</v>
      </c>
      <c r="P1" s="48">
        <v>0.75</v>
      </c>
      <c r="Q1" s="49" t="s">
        <v>4</v>
      </c>
      <c r="R1" s="48">
        <f>E1*P1</f>
        <v>-17.25</v>
      </c>
      <c r="S1" s="50" t="s">
        <v>5</v>
      </c>
      <c r="T1" s="48">
        <f>AT11</f>
        <v>-17.25</v>
      </c>
      <c r="U1" s="51"/>
      <c r="V1" s="45"/>
      <c r="W1" s="118" t="s">
        <v>14</v>
      </c>
      <c r="X1" s="119"/>
      <c r="Y1" s="52">
        <f>COUNT(W12:W39)</f>
        <v>13</v>
      </c>
      <c r="Z1" s="32" t="s">
        <v>13</v>
      </c>
      <c r="AA1" s="7">
        <f>-$R1</f>
        <v>17.25</v>
      </c>
      <c r="AB1" s="7">
        <f t="shared" ref="AB1:AI1" si="0">AA1</f>
        <v>17.25</v>
      </c>
      <c r="AC1" s="7">
        <f t="shared" si="0"/>
        <v>17.25</v>
      </c>
      <c r="AD1" s="7">
        <f t="shared" si="0"/>
        <v>17.25</v>
      </c>
      <c r="AE1" s="7">
        <f t="shared" si="0"/>
        <v>17.25</v>
      </c>
      <c r="AF1" s="7">
        <f t="shared" si="0"/>
        <v>17.25</v>
      </c>
      <c r="AG1" s="7">
        <f t="shared" si="0"/>
        <v>17.25</v>
      </c>
      <c r="AH1" s="7">
        <f t="shared" si="0"/>
        <v>17.25</v>
      </c>
      <c r="AI1" s="7">
        <f t="shared" si="0"/>
        <v>17.25</v>
      </c>
      <c r="AJ1" s="43"/>
      <c r="AK1" s="7">
        <f>AI1</f>
        <v>17.25</v>
      </c>
      <c r="AL1" s="7">
        <f t="shared" ref="AL1:AS1" si="1">AK1</f>
        <v>17.25</v>
      </c>
      <c r="AM1" s="7">
        <f t="shared" si="1"/>
        <v>17.25</v>
      </c>
      <c r="AN1" s="7">
        <f t="shared" si="1"/>
        <v>17.25</v>
      </c>
      <c r="AO1" s="7">
        <f t="shared" si="1"/>
        <v>17.25</v>
      </c>
      <c r="AP1" s="7">
        <f t="shared" si="1"/>
        <v>17.25</v>
      </c>
      <c r="AQ1" s="7">
        <f t="shared" si="1"/>
        <v>17.25</v>
      </c>
      <c r="AR1" s="7">
        <f t="shared" si="1"/>
        <v>17.25</v>
      </c>
      <c r="AS1" s="7">
        <f t="shared" si="1"/>
        <v>17.25</v>
      </c>
      <c r="AU1" s="39">
        <v>19</v>
      </c>
      <c r="AV1" s="7">
        <f>-AA1</f>
        <v>-17.25</v>
      </c>
      <c r="AW1" s="7">
        <f t="shared" ref="AW1:BD1" si="2">AV1</f>
        <v>-17.25</v>
      </c>
      <c r="AX1" s="7">
        <f t="shared" si="2"/>
        <v>-17.25</v>
      </c>
      <c r="AY1" s="7">
        <f t="shared" si="2"/>
        <v>-17.25</v>
      </c>
      <c r="AZ1" s="7">
        <f t="shared" si="2"/>
        <v>-17.25</v>
      </c>
      <c r="BA1" s="7">
        <f t="shared" si="2"/>
        <v>-17.25</v>
      </c>
      <c r="BB1" s="7">
        <f t="shared" si="2"/>
        <v>-17.25</v>
      </c>
      <c r="BC1" s="7">
        <f t="shared" si="2"/>
        <v>-17.25</v>
      </c>
      <c r="BD1" s="7">
        <f t="shared" si="2"/>
        <v>-17.25</v>
      </c>
      <c r="BE1" s="41"/>
      <c r="BF1" s="7">
        <f>BD1</f>
        <v>-17.25</v>
      </c>
      <c r="BG1" s="7">
        <f t="shared" ref="BG1:BN1" si="3">BF1</f>
        <v>-17.25</v>
      </c>
      <c r="BH1" s="7">
        <f t="shared" si="3"/>
        <v>-17.25</v>
      </c>
      <c r="BI1" s="7">
        <f t="shared" si="3"/>
        <v>-17.25</v>
      </c>
      <c r="BJ1" s="7">
        <f t="shared" si="3"/>
        <v>-17.25</v>
      </c>
      <c r="BK1" s="7">
        <f t="shared" si="3"/>
        <v>-17.25</v>
      </c>
      <c r="BL1" s="7">
        <f t="shared" si="3"/>
        <v>-17.25</v>
      </c>
      <c r="BM1" s="7">
        <f t="shared" si="3"/>
        <v>-17.25</v>
      </c>
      <c r="BN1" s="7">
        <f t="shared" si="3"/>
        <v>-17.25</v>
      </c>
      <c r="CP1" s="8"/>
      <c r="CQ1" s="8"/>
      <c r="CR1" s="8"/>
      <c r="CS1" s="8"/>
      <c r="CT1" s="8"/>
      <c r="CU1" s="8"/>
      <c r="CV1" s="8"/>
      <c r="CW1" s="8"/>
      <c r="CX1" s="8"/>
    </row>
    <row r="2" spans="1:103" x14ac:dyDescent="0.25">
      <c r="A2" s="58" t="s">
        <v>33</v>
      </c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54">
        <v>7</v>
      </c>
      <c r="I2" s="54">
        <v>8</v>
      </c>
      <c r="J2" s="54">
        <v>9</v>
      </c>
      <c r="K2" s="54" t="s">
        <v>2</v>
      </c>
      <c r="L2" s="54">
        <v>10</v>
      </c>
      <c r="M2" s="54">
        <v>11</v>
      </c>
      <c r="N2" s="54">
        <v>12</v>
      </c>
      <c r="O2" s="54">
        <v>13</v>
      </c>
      <c r="P2" s="54">
        <v>14</v>
      </c>
      <c r="Q2" s="54">
        <v>15</v>
      </c>
      <c r="R2" s="54">
        <v>16</v>
      </c>
      <c r="S2" s="54">
        <v>17</v>
      </c>
      <c r="T2" s="54">
        <v>18</v>
      </c>
      <c r="U2" s="54" t="s">
        <v>3</v>
      </c>
      <c r="V2" s="54" t="s">
        <v>37</v>
      </c>
      <c r="W2" s="55"/>
      <c r="X2" s="55"/>
      <c r="Y2" s="56"/>
      <c r="AA2" s="9">
        <v>1</v>
      </c>
      <c r="AB2" s="9">
        <f t="shared" ref="AB2:AI2" si="4">AA2+1</f>
        <v>2</v>
      </c>
      <c r="AC2" s="9">
        <f t="shared" si="4"/>
        <v>3</v>
      </c>
      <c r="AD2" s="9">
        <f t="shared" si="4"/>
        <v>4</v>
      </c>
      <c r="AE2" s="9">
        <f t="shared" si="4"/>
        <v>5</v>
      </c>
      <c r="AF2" s="9">
        <f t="shared" si="4"/>
        <v>6</v>
      </c>
      <c r="AG2" s="9">
        <f t="shared" si="4"/>
        <v>7</v>
      </c>
      <c r="AH2" s="9">
        <f t="shared" si="4"/>
        <v>8</v>
      </c>
      <c r="AI2" s="9">
        <f t="shared" si="4"/>
        <v>9</v>
      </c>
      <c r="AJ2" s="41"/>
      <c r="AK2" s="9">
        <f>AI2+1</f>
        <v>10</v>
      </c>
      <c r="AL2" s="9">
        <f t="shared" ref="AL2:AS2" si="5">AK2+1</f>
        <v>11</v>
      </c>
      <c r="AM2" s="9">
        <f t="shared" si="5"/>
        <v>12</v>
      </c>
      <c r="AN2" s="9">
        <f t="shared" si="5"/>
        <v>13</v>
      </c>
      <c r="AO2" s="9">
        <f t="shared" si="5"/>
        <v>14</v>
      </c>
      <c r="AP2" s="9">
        <f t="shared" si="5"/>
        <v>15</v>
      </c>
      <c r="AQ2" s="9">
        <f t="shared" si="5"/>
        <v>16</v>
      </c>
      <c r="AR2" s="9">
        <f t="shared" si="5"/>
        <v>17</v>
      </c>
      <c r="AS2" s="9">
        <f t="shared" si="5"/>
        <v>18</v>
      </c>
      <c r="AU2" s="10">
        <f>IF(X4&gt;0,1,0)</f>
        <v>0</v>
      </c>
      <c r="AV2" s="9">
        <v>1</v>
      </c>
      <c r="AW2" s="9">
        <f t="shared" ref="AW2:BD2" si="6">AV2+1</f>
        <v>2</v>
      </c>
      <c r="AX2" s="9">
        <f t="shared" si="6"/>
        <v>3</v>
      </c>
      <c r="AY2" s="9">
        <f t="shared" si="6"/>
        <v>4</v>
      </c>
      <c r="AZ2" s="9">
        <f t="shared" si="6"/>
        <v>5</v>
      </c>
      <c r="BA2" s="9">
        <f t="shared" si="6"/>
        <v>6</v>
      </c>
      <c r="BB2" s="9">
        <f t="shared" si="6"/>
        <v>7</v>
      </c>
      <c r="BC2" s="9">
        <f t="shared" si="6"/>
        <v>8</v>
      </c>
      <c r="BD2" s="9">
        <f t="shared" si="6"/>
        <v>9</v>
      </c>
      <c r="BE2" s="41"/>
      <c r="BF2" s="9">
        <f>BD2+1</f>
        <v>10</v>
      </c>
      <c r="BG2" s="9">
        <f t="shared" ref="BG2:BN2" si="7">BF2+1</f>
        <v>11</v>
      </c>
      <c r="BH2" s="9">
        <f t="shared" si="7"/>
        <v>12</v>
      </c>
      <c r="BI2" s="9">
        <f t="shared" si="7"/>
        <v>13</v>
      </c>
      <c r="BJ2" s="9">
        <f t="shared" si="7"/>
        <v>14</v>
      </c>
      <c r="BK2" s="9">
        <f t="shared" si="7"/>
        <v>15</v>
      </c>
      <c r="BL2" s="9">
        <f t="shared" si="7"/>
        <v>16</v>
      </c>
      <c r="BM2" s="9">
        <f t="shared" si="7"/>
        <v>17</v>
      </c>
      <c r="BN2" s="9">
        <f t="shared" si="7"/>
        <v>18</v>
      </c>
      <c r="CK2" s="27"/>
      <c r="CL2" s="27"/>
      <c r="CM2" s="27"/>
      <c r="CN2" s="28"/>
      <c r="CP2" s="8"/>
      <c r="CQ2" s="8"/>
      <c r="CR2" s="8"/>
      <c r="CS2" s="8"/>
      <c r="CT2" s="8"/>
      <c r="CU2" s="8"/>
      <c r="CV2" s="8"/>
      <c r="CW2" s="8"/>
      <c r="CX2" s="8"/>
    </row>
    <row r="3" spans="1:103" x14ac:dyDescent="0.25">
      <c r="A3" s="90" t="s">
        <v>38</v>
      </c>
      <c r="B3" s="59">
        <v>5</v>
      </c>
      <c r="C3" s="59">
        <v>4</v>
      </c>
      <c r="D3" s="59">
        <v>3</v>
      </c>
      <c r="E3" s="59">
        <v>4</v>
      </c>
      <c r="F3" s="59">
        <v>3</v>
      </c>
      <c r="G3" s="59">
        <v>5</v>
      </c>
      <c r="H3" s="59">
        <v>4</v>
      </c>
      <c r="I3" s="59">
        <v>4</v>
      </c>
      <c r="J3" s="59">
        <v>3</v>
      </c>
      <c r="K3" s="59">
        <f>SUM(B3:J3)</f>
        <v>35</v>
      </c>
      <c r="L3" s="59">
        <v>4</v>
      </c>
      <c r="M3" s="59">
        <v>4</v>
      </c>
      <c r="N3" s="59">
        <v>4</v>
      </c>
      <c r="O3" s="59">
        <v>4</v>
      </c>
      <c r="P3" s="59">
        <v>3</v>
      </c>
      <c r="Q3" s="59">
        <v>5</v>
      </c>
      <c r="R3" s="59">
        <v>4</v>
      </c>
      <c r="S3" s="59">
        <v>4</v>
      </c>
      <c r="T3" s="59">
        <v>3</v>
      </c>
      <c r="U3" s="59">
        <f>SUM(L3:T3)</f>
        <v>35</v>
      </c>
      <c r="V3" s="59">
        <v>70</v>
      </c>
      <c r="W3" s="59"/>
      <c r="X3" s="59"/>
      <c r="Y3" s="59"/>
      <c r="AA3" s="11">
        <f t="shared" ref="AA3:AI3" si="8">B4</f>
        <v>9</v>
      </c>
      <c r="AB3" s="11">
        <f t="shared" si="8"/>
        <v>5</v>
      </c>
      <c r="AC3" s="11">
        <f t="shared" si="8"/>
        <v>13</v>
      </c>
      <c r="AD3" s="11">
        <f t="shared" si="8"/>
        <v>11</v>
      </c>
      <c r="AE3" s="11">
        <f t="shared" si="8"/>
        <v>15</v>
      </c>
      <c r="AF3" s="11">
        <f t="shared" si="8"/>
        <v>1</v>
      </c>
      <c r="AG3" s="11">
        <f t="shared" si="8"/>
        <v>7</v>
      </c>
      <c r="AH3" s="11">
        <f t="shared" si="8"/>
        <v>3</v>
      </c>
      <c r="AI3" s="11">
        <f t="shared" si="8"/>
        <v>17</v>
      </c>
      <c r="AJ3" s="41"/>
      <c r="AK3" s="11">
        <f t="shared" ref="AK3:AS3" si="9">L4</f>
        <v>14</v>
      </c>
      <c r="AL3" s="11">
        <f t="shared" si="9"/>
        <v>12</v>
      </c>
      <c r="AM3" s="11">
        <f t="shared" si="9"/>
        <v>4</v>
      </c>
      <c r="AN3" s="11">
        <f t="shared" si="9"/>
        <v>8</v>
      </c>
      <c r="AO3" s="11">
        <f t="shared" si="9"/>
        <v>16</v>
      </c>
      <c r="AP3" s="11">
        <f t="shared" si="9"/>
        <v>6</v>
      </c>
      <c r="AQ3" s="11">
        <f t="shared" si="9"/>
        <v>2</v>
      </c>
      <c r="AR3" s="11">
        <f t="shared" si="9"/>
        <v>10</v>
      </c>
      <c r="AS3" s="11">
        <f t="shared" si="9"/>
        <v>18</v>
      </c>
      <c r="AV3" s="40">
        <f t="shared" ref="AV3:BN3" si="10">$AU$1-AA3</f>
        <v>10</v>
      </c>
      <c r="AW3" s="40">
        <f t="shared" si="10"/>
        <v>14</v>
      </c>
      <c r="AX3" s="40">
        <f t="shared" si="10"/>
        <v>6</v>
      </c>
      <c r="AY3" s="40">
        <f t="shared" si="10"/>
        <v>8</v>
      </c>
      <c r="AZ3" s="40">
        <f t="shared" si="10"/>
        <v>4</v>
      </c>
      <c r="BA3" s="40">
        <f t="shared" si="10"/>
        <v>18</v>
      </c>
      <c r="BB3" s="40">
        <f t="shared" si="10"/>
        <v>12</v>
      </c>
      <c r="BC3" s="40">
        <f t="shared" si="10"/>
        <v>16</v>
      </c>
      <c r="BD3" s="40">
        <f t="shared" si="10"/>
        <v>2</v>
      </c>
      <c r="BE3" s="41"/>
      <c r="BF3" s="40">
        <f t="shared" si="10"/>
        <v>5</v>
      </c>
      <c r="BG3" s="40">
        <f t="shared" si="10"/>
        <v>7</v>
      </c>
      <c r="BH3" s="40">
        <f t="shared" si="10"/>
        <v>15</v>
      </c>
      <c r="BI3" s="40">
        <f t="shared" si="10"/>
        <v>11</v>
      </c>
      <c r="BJ3" s="40">
        <f t="shared" si="10"/>
        <v>3</v>
      </c>
      <c r="BK3" s="40">
        <f t="shared" si="10"/>
        <v>13</v>
      </c>
      <c r="BL3" s="40">
        <f t="shared" si="10"/>
        <v>17</v>
      </c>
      <c r="BM3" s="40">
        <f t="shared" si="10"/>
        <v>9</v>
      </c>
      <c r="BN3" s="40">
        <f t="shared" si="10"/>
        <v>1</v>
      </c>
      <c r="CP3" s="8"/>
      <c r="CQ3" s="8"/>
      <c r="CR3" s="8"/>
      <c r="CS3" s="8"/>
      <c r="CT3" s="8"/>
      <c r="CU3" s="8"/>
      <c r="CV3" s="8"/>
      <c r="CW3" s="8"/>
      <c r="CX3" s="8"/>
    </row>
    <row r="4" spans="1:103" s="3" customFormat="1" x14ac:dyDescent="0.25">
      <c r="A4" s="90" t="s">
        <v>39</v>
      </c>
      <c r="B4" s="59">
        <v>9</v>
      </c>
      <c r="C4" s="59">
        <v>5</v>
      </c>
      <c r="D4" s="59">
        <v>13</v>
      </c>
      <c r="E4" s="59">
        <v>11</v>
      </c>
      <c r="F4" s="59">
        <v>15</v>
      </c>
      <c r="G4" s="59">
        <v>1</v>
      </c>
      <c r="H4" s="59">
        <v>7</v>
      </c>
      <c r="I4" s="59">
        <v>3</v>
      </c>
      <c r="J4" s="59">
        <v>17</v>
      </c>
      <c r="K4" s="97"/>
      <c r="L4" s="59">
        <v>14</v>
      </c>
      <c r="M4" s="59">
        <v>12</v>
      </c>
      <c r="N4" s="59">
        <v>4</v>
      </c>
      <c r="O4" s="59">
        <v>8</v>
      </c>
      <c r="P4" s="59">
        <v>16</v>
      </c>
      <c r="Q4" s="59">
        <v>6</v>
      </c>
      <c r="R4" s="59">
        <v>2</v>
      </c>
      <c r="S4" s="59">
        <v>10</v>
      </c>
      <c r="T4" s="59">
        <v>18</v>
      </c>
      <c r="U4" s="59"/>
      <c r="V4" s="59"/>
      <c r="W4" s="60"/>
      <c r="X4" s="60"/>
      <c r="Y4" s="60"/>
      <c r="AA4" s="6">
        <f t="shared" ref="AA4:AI4" si="11">IF(AA1&gt;AA3-1,AA1-(AA3-1),0)</f>
        <v>9.25</v>
      </c>
      <c r="AB4" s="6">
        <f t="shared" si="11"/>
        <v>13.25</v>
      </c>
      <c r="AC4" s="6">
        <f t="shared" si="11"/>
        <v>5.25</v>
      </c>
      <c r="AD4" s="6">
        <f t="shared" si="11"/>
        <v>7.25</v>
      </c>
      <c r="AE4" s="6">
        <f t="shared" si="11"/>
        <v>3.25</v>
      </c>
      <c r="AF4" s="6">
        <f t="shared" si="11"/>
        <v>17.25</v>
      </c>
      <c r="AG4" s="6">
        <f t="shared" si="11"/>
        <v>11.25</v>
      </c>
      <c r="AH4" s="6">
        <f t="shared" si="11"/>
        <v>15.25</v>
      </c>
      <c r="AI4" s="6">
        <f t="shared" si="11"/>
        <v>1.25</v>
      </c>
      <c r="AJ4" s="41"/>
      <c r="AK4" s="6">
        <f t="shared" ref="AK4:AS4" si="12">IF(AK1&gt;AK3-1,AK1-(AK3-1),0)</f>
        <v>4.25</v>
      </c>
      <c r="AL4" s="6">
        <f t="shared" si="12"/>
        <v>6.25</v>
      </c>
      <c r="AM4" s="6">
        <f t="shared" si="12"/>
        <v>14.25</v>
      </c>
      <c r="AN4" s="6">
        <f t="shared" si="12"/>
        <v>10.25</v>
      </c>
      <c r="AO4" s="6">
        <f t="shared" si="12"/>
        <v>2.25</v>
      </c>
      <c r="AP4" s="6">
        <f t="shared" si="12"/>
        <v>12.25</v>
      </c>
      <c r="AQ4" s="6">
        <f t="shared" si="12"/>
        <v>16.25</v>
      </c>
      <c r="AR4" s="6">
        <f t="shared" si="12"/>
        <v>8.25</v>
      </c>
      <c r="AS4" s="6">
        <f t="shared" si="12"/>
        <v>0.25</v>
      </c>
      <c r="AT4" s="12"/>
      <c r="AU4" s="12"/>
      <c r="AV4" s="6">
        <f t="shared" ref="AV4:BD4" si="13">IF(AV1&gt;AV3-1,AV1-(AV3-1),0)</f>
        <v>0</v>
      </c>
      <c r="AW4" s="6">
        <f t="shared" si="13"/>
        <v>0</v>
      </c>
      <c r="AX4" s="6">
        <f t="shared" si="13"/>
        <v>0</v>
      </c>
      <c r="AY4" s="6">
        <f t="shared" si="13"/>
        <v>0</v>
      </c>
      <c r="AZ4" s="6">
        <f t="shared" si="13"/>
        <v>0</v>
      </c>
      <c r="BA4" s="6">
        <f t="shared" si="13"/>
        <v>0</v>
      </c>
      <c r="BB4" s="6">
        <f t="shared" si="13"/>
        <v>0</v>
      </c>
      <c r="BC4" s="6">
        <f t="shared" si="13"/>
        <v>0</v>
      </c>
      <c r="BD4" s="6">
        <f t="shared" si="13"/>
        <v>0</v>
      </c>
      <c r="BE4" s="41"/>
      <c r="BF4" s="6">
        <f t="shared" ref="BF4:BN4" si="14">IF(BF1&gt;BF3-1,BF1-(BF3-1),0)</f>
        <v>0</v>
      </c>
      <c r="BG4" s="6">
        <f t="shared" si="14"/>
        <v>0</v>
      </c>
      <c r="BH4" s="6">
        <f t="shared" si="14"/>
        <v>0</v>
      </c>
      <c r="BI4" s="6">
        <f t="shared" si="14"/>
        <v>0</v>
      </c>
      <c r="BJ4" s="6">
        <f t="shared" si="14"/>
        <v>0</v>
      </c>
      <c r="BK4" s="6">
        <f t="shared" si="14"/>
        <v>0</v>
      </c>
      <c r="BL4" s="6">
        <f t="shared" si="14"/>
        <v>0</v>
      </c>
      <c r="BM4" s="6">
        <f t="shared" si="14"/>
        <v>0</v>
      </c>
      <c r="BN4" s="6">
        <f t="shared" si="14"/>
        <v>0</v>
      </c>
      <c r="BO4" s="13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13"/>
      <c r="CJ4" s="13"/>
      <c r="CK4" s="13"/>
      <c r="CL4" s="13"/>
      <c r="CM4" s="13"/>
      <c r="CN4" s="13"/>
      <c r="CO4" s="1"/>
      <c r="CP4" s="8"/>
      <c r="CQ4" s="8"/>
      <c r="CR4" s="8"/>
      <c r="CS4" s="8"/>
      <c r="CT4" s="8"/>
      <c r="CU4" s="8"/>
      <c r="CV4" s="8"/>
      <c r="CW4" s="8"/>
      <c r="CX4" s="8"/>
    </row>
    <row r="5" spans="1:103" x14ac:dyDescent="0.25">
      <c r="A5" s="61" t="s">
        <v>35</v>
      </c>
      <c r="B5" s="62"/>
      <c r="C5" s="62"/>
      <c r="D5" s="62"/>
      <c r="E5" s="62"/>
      <c r="F5" s="62"/>
      <c r="G5" s="62"/>
      <c r="H5" s="62"/>
      <c r="I5" s="62"/>
      <c r="J5" s="63"/>
      <c r="K5" s="53"/>
      <c r="L5" s="63" t="s">
        <v>23</v>
      </c>
      <c r="M5" s="64">
        <f>CJ11</f>
        <v>2</v>
      </c>
      <c r="N5" s="63" t="s">
        <v>22</v>
      </c>
      <c r="O5" s="64">
        <f>CK11</f>
        <v>1.5</v>
      </c>
      <c r="P5" s="63" t="s">
        <v>24</v>
      </c>
      <c r="Q5" s="64">
        <f>CL11</f>
        <v>1</v>
      </c>
      <c r="R5" s="63" t="s">
        <v>25</v>
      </c>
      <c r="S5" s="64">
        <f>CM11</f>
        <v>2</v>
      </c>
      <c r="T5" s="58" t="s">
        <v>26</v>
      </c>
      <c r="U5" s="58" t="s">
        <v>27</v>
      </c>
      <c r="V5" s="64">
        <f>CN11</f>
        <v>6.5</v>
      </c>
      <c r="W5" s="126" t="s">
        <v>41</v>
      </c>
      <c r="X5" s="129"/>
      <c r="Y5" s="130"/>
      <c r="AA5" s="6">
        <f t="shared" ref="AA5:AI5" si="15">IF(AA4&gt;=0,IF(AA4&lt;1,AA4,IF(AA4&gt;=2,1,0)))</f>
        <v>1</v>
      </c>
      <c r="AB5" s="6">
        <f t="shared" si="15"/>
        <v>1</v>
      </c>
      <c r="AC5" s="6">
        <f t="shared" si="15"/>
        <v>1</v>
      </c>
      <c r="AD5" s="6">
        <f t="shared" si="15"/>
        <v>1</v>
      </c>
      <c r="AE5" s="6">
        <f t="shared" si="15"/>
        <v>1</v>
      </c>
      <c r="AF5" s="6">
        <f t="shared" si="15"/>
        <v>1</v>
      </c>
      <c r="AG5" s="6">
        <f t="shared" si="15"/>
        <v>1</v>
      </c>
      <c r="AH5" s="6">
        <f t="shared" si="15"/>
        <v>1</v>
      </c>
      <c r="AI5" s="6">
        <f t="shared" si="15"/>
        <v>0</v>
      </c>
      <c r="AJ5" s="41"/>
      <c r="AK5" s="6">
        <f t="shared" ref="AK5:AS5" si="16">IF(AK4&gt;=0,IF(AK4&lt;1,AK4,IF(AK4&gt;=2,1,0)))</f>
        <v>1</v>
      </c>
      <c r="AL5" s="6">
        <f t="shared" si="16"/>
        <v>1</v>
      </c>
      <c r="AM5" s="6">
        <f t="shared" si="16"/>
        <v>1</v>
      </c>
      <c r="AN5" s="6">
        <f t="shared" si="16"/>
        <v>1</v>
      </c>
      <c r="AO5" s="6">
        <f t="shared" si="16"/>
        <v>1</v>
      </c>
      <c r="AP5" s="6">
        <f t="shared" si="16"/>
        <v>1</v>
      </c>
      <c r="AQ5" s="6">
        <f t="shared" si="16"/>
        <v>1</v>
      </c>
      <c r="AR5" s="6">
        <f t="shared" si="16"/>
        <v>1</v>
      </c>
      <c r="AS5" s="6">
        <f t="shared" si="16"/>
        <v>0.25</v>
      </c>
      <c r="AT5" s="14"/>
      <c r="AU5" s="14"/>
      <c r="AV5" s="6">
        <f t="shared" ref="AV5:BD5" si="17">IF(AV4&gt;=0,IF(AV4&lt;1,AV4,IF(AV4&gt;=2,1,0)))</f>
        <v>0</v>
      </c>
      <c r="AW5" s="6">
        <f t="shared" si="17"/>
        <v>0</v>
      </c>
      <c r="AX5" s="6">
        <f t="shared" si="17"/>
        <v>0</v>
      </c>
      <c r="AY5" s="6">
        <f t="shared" si="17"/>
        <v>0</v>
      </c>
      <c r="AZ5" s="6">
        <f t="shared" si="17"/>
        <v>0</v>
      </c>
      <c r="BA5" s="6">
        <f t="shared" si="17"/>
        <v>0</v>
      </c>
      <c r="BB5" s="6">
        <f t="shared" si="17"/>
        <v>0</v>
      </c>
      <c r="BC5" s="6">
        <f t="shared" si="17"/>
        <v>0</v>
      </c>
      <c r="BD5" s="6">
        <f t="shared" si="17"/>
        <v>0</v>
      </c>
      <c r="BE5" s="41"/>
      <c r="BF5" s="6">
        <f t="shared" ref="BF5:BN5" si="18">IF(BF4&gt;=0,IF(BF4&lt;1,BF4,IF(BF4&gt;=2,1,0)))</f>
        <v>0</v>
      </c>
      <c r="BG5" s="6">
        <f t="shared" si="18"/>
        <v>0</v>
      </c>
      <c r="BH5" s="6">
        <f t="shared" si="18"/>
        <v>0</v>
      </c>
      <c r="BI5" s="6">
        <f t="shared" si="18"/>
        <v>0</v>
      </c>
      <c r="BJ5" s="6">
        <f t="shared" si="18"/>
        <v>0</v>
      </c>
      <c r="BK5" s="6">
        <f t="shared" si="18"/>
        <v>0</v>
      </c>
      <c r="BL5" s="6">
        <f t="shared" si="18"/>
        <v>0</v>
      </c>
      <c r="BM5" s="6">
        <f t="shared" si="18"/>
        <v>0</v>
      </c>
      <c r="BN5" s="6">
        <f t="shared" si="18"/>
        <v>0</v>
      </c>
      <c r="CP5" s="8"/>
      <c r="CQ5" s="8"/>
      <c r="CR5" s="8"/>
      <c r="CS5" s="8"/>
      <c r="CT5" s="8"/>
      <c r="CU5" s="8"/>
      <c r="CV5" s="8"/>
      <c r="CW5" s="8"/>
      <c r="CX5" s="8"/>
    </row>
    <row r="6" spans="1:103" ht="15.6" x14ac:dyDescent="0.25">
      <c r="A6" s="57" t="s">
        <v>17</v>
      </c>
      <c r="B6" s="58"/>
      <c r="C6" s="65"/>
      <c r="D6" s="58"/>
      <c r="E6" s="58"/>
      <c r="F6" s="65"/>
      <c r="G6" s="58"/>
      <c r="H6" s="65"/>
      <c r="I6" s="58"/>
      <c r="J6" s="65"/>
      <c r="K6" s="53"/>
      <c r="L6" s="66" t="s">
        <v>19</v>
      </c>
      <c r="M6" s="67">
        <f>SUM(L13:T13)</f>
        <v>48</v>
      </c>
      <c r="N6" s="66" t="s">
        <v>20</v>
      </c>
      <c r="O6" s="67">
        <f>SUM(O13:T13)</f>
        <v>32</v>
      </c>
      <c r="P6" s="66" t="s">
        <v>21</v>
      </c>
      <c r="Q6" s="67">
        <f>SUM(R13:T13)</f>
        <v>15</v>
      </c>
      <c r="R6" s="103" t="s">
        <v>18</v>
      </c>
      <c r="S6" s="104"/>
      <c r="T6" s="68">
        <f>SUM(T13)</f>
        <v>3</v>
      </c>
      <c r="U6" s="53"/>
      <c r="V6" s="69"/>
      <c r="W6" s="126" t="s">
        <v>30</v>
      </c>
      <c r="X6" s="127"/>
      <c r="Y6" s="128"/>
      <c r="AA6" s="6">
        <f t="shared" ref="AA6:AI6" si="19">IF(AA1&gt;=AA3,1,0)</f>
        <v>1</v>
      </c>
      <c r="AB6" s="6">
        <f t="shared" si="19"/>
        <v>1</v>
      </c>
      <c r="AC6" s="6">
        <f t="shared" si="19"/>
        <v>1</v>
      </c>
      <c r="AD6" s="6">
        <f t="shared" si="19"/>
        <v>1</v>
      </c>
      <c r="AE6" s="6">
        <f t="shared" si="19"/>
        <v>1</v>
      </c>
      <c r="AF6" s="6">
        <f t="shared" si="19"/>
        <v>1</v>
      </c>
      <c r="AG6" s="6">
        <f t="shared" si="19"/>
        <v>1</v>
      </c>
      <c r="AH6" s="6">
        <f t="shared" si="19"/>
        <v>1</v>
      </c>
      <c r="AI6" s="6">
        <f t="shared" si="19"/>
        <v>1</v>
      </c>
      <c r="AJ6" s="41"/>
      <c r="AK6" s="6">
        <f t="shared" ref="AK6:AS6" si="20">IF(AK1&gt;=AK3,1,0)</f>
        <v>1</v>
      </c>
      <c r="AL6" s="6">
        <f t="shared" si="20"/>
        <v>1</v>
      </c>
      <c r="AM6" s="6">
        <f t="shared" si="20"/>
        <v>1</v>
      </c>
      <c r="AN6" s="6">
        <f t="shared" si="20"/>
        <v>1</v>
      </c>
      <c r="AO6" s="6">
        <f t="shared" si="20"/>
        <v>1</v>
      </c>
      <c r="AP6" s="6">
        <f t="shared" si="20"/>
        <v>1</v>
      </c>
      <c r="AQ6" s="6">
        <f t="shared" si="20"/>
        <v>1</v>
      </c>
      <c r="AR6" s="6">
        <f t="shared" si="20"/>
        <v>1</v>
      </c>
      <c r="AS6" s="6">
        <f t="shared" si="20"/>
        <v>0</v>
      </c>
      <c r="AT6" s="14"/>
      <c r="AU6" s="14"/>
      <c r="AV6" s="6">
        <f t="shared" ref="AV6:BD6" si="21">IF(AV1&gt;=AV3,1,0)</f>
        <v>0</v>
      </c>
      <c r="AW6" s="6">
        <f t="shared" si="21"/>
        <v>0</v>
      </c>
      <c r="AX6" s="6">
        <f t="shared" si="21"/>
        <v>0</v>
      </c>
      <c r="AY6" s="6">
        <f t="shared" si="21"/>
        <v>0</v>
      </c>
      <c r="AZ6" s="6">
        <f t="shared" si="21"/>
        <v>0</v>
      </c>
      <c r="BA6" s="6">
        <f t="shared" si="21"/>
        <v>0</v>
      </c>
      <c r="BB6" s="6">
        <f t="shared" si="21"/>
        <v>0</v>
      </c>
      <c r="BC6" s="6">
        <f t="shared" si="21"/>
        <v>0</v>
      </c>
      <c r="BD6" s="6">
        <f t="shared" si="21"/>
        <v>0</v>
      </c>
      <c r="BE6" s="41"/>
      <c r="BF6" s="6">
        <f t="shared" ref="BF6:BN6" si="22">IF(BF1&gt;=BF3,1,0)</f>
        <v>0</v>
      </c>
      <c r="BG6" s="6">
        <f t="shared" si="22"/>
        <v>0</v>
      </c>
      <c r="BH6" s="6">
        <f t="shared" si="22"/>
        <v>0</v>
      </c>
      <c r="BI6" s="6">
        <f t="shared" si="22"/>
        <v>0</v>
      </c>
      <c r="BJ6" s="6">
        <f t="shared" si="22"/>
        <v>0</v>
      </c>
      <c r="BK6" s="6">
        <f t="shared" si="22"/>
        <v>0</v>
      </c>
      <c r="BL6" s="6">
        <f t="shared" si="22"/>
        <v>0</v>
      </c>
      <c r="BM6" s="6">
        <f t="shared" si="22"/>
        <v>0</v>
      </c>
      <c r="BN6" s="6">
        <f t="shared" si="22"/>
        <v>0</v>
      </c>
      <c r="CP6" s="8"/>
      <c r="CQ6" s="8"/>
      <c r="CR6" s="8"/>
      <c r="CS6" s="8"/>
      <c r="CT6" s="8"/>
      <c r="CU6" s="8"/>
      <c r="CV6" s="8"/>
      <c r="CW6" s="8"/>
      <c r="CX6" s="8"/>
    </row>
    <row r="7" spans="1:103" x14ac:dyDescent="0.25">
      <c r="A7" s="90" t="s">
        <v>36</v>
      </c>
      <c r="B7" s="58"/>
      <c r="C7" s="58"/>
      <c r="D7" s="58"/>
      <c r="E7" s="48"/>
      <c r="F7" s="48"/>
      <c r="G7" s="48"/>
      <c r="H7" s="48"/>
      <c r="I7" s="58"/>
      <c r="J7" s="58"/>
      <c r="K7" s="51"/>
      <c r="L7" s="70"/>
      <c r="M7" s="71"/>
      <c r="N7" s="54"/>
      <c r="O7" s="54"/>
      <c r="P7" s="54"/>
      <c r="Q7" s="54"/>
      <c r="R7" s="54"/>
      <c r="S7" s="54"/>
      <c r="T7" s="54"/>
      <c r="U7" s="48"/>
      <c r="V7" s="96"/>
      <c r="W7" s="114"/>
      <c r="X7" s="115"/>
      <c r="Y7" s="116"/>
      <c r="AA7" s="6">
        <f t="shared" ref="AA7:AI7" si="23">IF(AA6=1,AA6,0)</f>
        <v>1</v>
      </c>
      <c r="AB7" s="6">
        <f t="shared" si="23"/>
        <v>1</v>
      </c>
      <c r="AC7" s="6">
        <f t="shared" si="23"/>
        <v>1</v>
      </c>
      <c r="AD7" s="6">
        <f t="shared" si="23"/>
        <v>1</v>
      </c>
      <c r="AE7" s="6">
        <f t="shared" si="23"/>
        <v>1</v>
      </c>
      <c r="AF7" s="6">
        <f t="shared" si="23"/>
        <v>1</v>
      </c>
      <c r="AG7" s="6">
        <f t="shared" si="23"/>
        <v>1</v>
      </c>
      <c r="AH7" s="6">
        <f t="shared" si="23"/>
        <v>1</v>
      </c>
      <c r="AI7" s="6">
        <f t="shared" si="23"/>
        <v>1</v>
      </c>
      <c r="AJ7" s="41"/>
      <c r="AK7" s="6">
        <f t="shared" ref="AK7:AS7" si="24">IF(AK6=1,AK6,0)</f>
        <v>1</v>
      </c>
      <c r="AL7" s="6">
        <f t="shared" si="24"/>
        <v>1</v>
      </c>
      <c r="AM7" s="6">
        <f t="shared" si="24"/>
        <v>1</v>
      </c>
      <c r="AN7" s="6">
        <f t="shared" si="24"/>
        <v>1</v>
      </c>
      <c r="AO7" s="6">
        <f t="shared" si="24"/>
        <v>1</v>
      </c>
      <c r="AP7" s="6">
        <f t="shared" si="24"/>
        <v>1</v>
      </c>
      <c r="AQ7" s="6">
        <f t="shared" si="24"/>
        <v>1</v>
      </c>
      <c r="AR7" s="6">
        <f t="shared" si="24"/>
        <v>1</v>
      </c>
      <c r="AS7" s="6">
        <f t="shared" si="24"/>
        <v>0</v>
      </c>
      <c r="AT7" s="14"/>
      <c r="AU7" s="14"/>
      <c r="AV7" s="6">
        <f t="shared" ref="AV7:BD7" si="25">IF(AV6=1,AV6,0)</f>
        <v>0</v>
      </c>
      <c r="AW7" s="6">
        <f t="shared" si="25"/>
        <v>0</v>
      </c>
      <c r="AX7" s="6">
        <f t="shared" si="25"/>
        <v>0</v>
      </c>
      <c r="AY7" s="6">
        <f t="shared" si="25"/>
        <v>0</v>
      </c>
      <c r="AZ7" s="6">
        <f t="shared" si="25"/>
        <v>0</v>
      </c>
      <c r="BA7" s="6">
        <f t="shared" si="25"/>
        <v>0</v>
      </c>
      <c r="BB7" s="6">
        <f t="shared" si="25"/>
        <v>0</v>
      </c>
      <c r="BC7" s="6">
        <f t="shared" si="25"/>
        <v>0</v>
      </c>
      <c r="BD7" s="6">
        <f t="shared" si="25"/>
        <v>0</v>
      </c>
      <c r="BE7" s="41"/>
      <c r="BF7" s="6">
        <f t="shared" ref="BF7:BN7" si="26">IF(BF6=1,BF6,0)</f>
        <v>0</v>
      </c>
      <c r="BG7" s="6">
        <f t="shared" si="26"/>
        <v>0</v>
      </c>
      <c r="BH7" s="6">
        <f t="shared" si="26"/>
        <v>0</v>
      </c>
      <c r="BI7" s="6">
        <f t="shared" si="26"/>
        <v>0</v>
      </c>
      <c r="BJ7" s="6">
        <f t="shared" si="26"/>
        <v>0</v>
      </c>
      <c r="BK7" s="6">
        <f t="shared" si="26"/>
        <v>0</v>
      </c>
      <c r="BL7" s="6">
        <f t="shared" si="26"/>
        <v>0</v>
      </c>
      <c r="BM7" s="6">
        <f t="shared" si="26"/>
        <v>0</v>
      </c>
      <c r="BN7" s="6">
        <f t="shared" si="26"/>
        <v>0</v>
      </c>
      <c r="BP7" s="102" t="s">
        <v>34</v>
      </c>
      <c r="BQ7" s="102"/>
      <c r="BR7" s="102"/>
      <c r="BS7" s="102"/>
      <c r="BT7" s="102"/>
      <c r="BU7" s="102"/>
      <c r="BV7" s="102"/>
      <c r="BW7" s="102"/>
      <c r="BX7" s="102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35"/>
      <c r="CJ7" s="105" t="s">
        <v>35</v>
      </c>
      <c r="CK7" s="106"/>
      <c r="CL7" s="106"/>
      <c r="CM7" s="106"/>
      <c r="CN7" s="107"/>
      <c r="CP7" s="105" t="s">
        <v>32</v>
      </c>
      <c r="CQ7" s="106"/>
      <c r="CR7" s="106"/>
      <c r="CS7" s="106"/>
      <c r="CT7" s="106"/>
      <c r="CU7" s="106"/>
      <c r="CV7" s="106"/>
      <c r="CW7" s="106"/>
      <c r="CX7" s="107"/>
    </row>
    <row r="8" spans="1:103" s="4" customFormat="1" ht="15.6" x14ac:dyDescent="0.25">
      <c r="A8" s="72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73"/>
      <c r="L8" s="66" t="s">
        <v>19</v>
      </c>
      <c r="M8" s="74">
        <f>SUM(CP10:CX10)</f>
        <v>39</v>
      </c>
      <c r="N8" s="67" t="s">
        <v>20</v>
      </c>
      <c r="O8" s="75">
        <f>SUM(CS10:CX10)</f>
        <v>26</v>
      </c>
      <c r="P8" s="66" t="s">
        <v>21</v>
      </c>
      <c r="Q8" s="75">
        <f>SUM(CV10:CX10)</f>
        <v>13</v>
      </c>
      <c r="R8" s="103" t="s">
        <v>18</v>
      </c>
      <c r="S8" s="104"/>
      <c r="T8" s="74">
        <f>SUM(CX10)</f>
        <v>3</v>
      </c>
      <c r="U8" s="76"/>
      <c r="V8" s="77"/>
      <c r="W8" s="108" t="s">
        <v>29</v>
      </c>
      <c r="X8" s="109"/>
      <c r="Y8" s="110"/>
      <c r="AA8" s="6">
        <f t="shared" ref="AA8:AI8" si="27">IF(AA5&lt;0.99,AA5,0)</f>
        <v>0</v>
      </c>
      <c r="AB8" s="6">
        <f t="shared" si="27"/>
        <v>0</v>
      </c>
      <c r="AC8" s="6">
        <f t="shared" si="27"/>
        <v>0</v>
      </c>
      <c r="AD8" s="6">
        <f t="shared" si="27"/>
        <v>0</v>
      </c>
      <c r="AE8" s="6">
        <f t="shared" si="27"/>
        <v>0</v>
      </c>
      <c r="AF8" s="6">
        <f t="shared" si="27"/>
        <v>0</v>
      </c>
      <c r="AG8" s="6">
        <f t="shared" si="27"/>
        <v>0</v>
      </c>
      <c r="AH8" s="6">
        <f t="shared" si="27"/>
        <v>0</v>
      </c>
      <c r="AI8" s="6">
        <f t="shared" si="27"/>
        <v>0</v>
      </c>
      <c r="AJ8" s="41"/>
      <c r="AK8" s="6">
        <f t="shared" ref="AK8:AS8" si="28">IF(AK5&lt;0.99,AK5,0)</f>
        <v>0</v>
      </c>
      <c r="AL8" s="6">
        <f t="shared" si="28"/>
        <v>0</v>
      </c>
      <c r="AM8" s="6">
        <f t="shared" si="28"/>
        <v>0</v>
      </c>
      <c r="AN8" s="6">
        <f t="shared" si="28"/>
        <v>0</v>
      </c>
      <c r="AO8" s="6">
        <f t="shared" si="28"/>
        <v>0</v>
      </c>
      <c r="AP8" s="6">
        <f t="shared" si="28"/>
        <v>0</v>
      </c>
      <c r="AQ8" s="6">
        <f t="shared" si="28"/>
        <v>0</v>
      </c>
      <c r="AR8" s="6">
        <f t="shared" si="28"/>
        <v>0</v>
      </c>
      <c r="AS8" s="6">
        <f t="shared" si="28"/>
        <v>0.25</v>
      </c>
      <c r="AT8" s="15"/>
      <c r="AU8" s="15"/>
      <c r="AV8" s="6">
        <f t="shared" ref="AV8:BD8" si="29">IF(AV5&lt;0.99,AV5,0)</f>
        <v>0</v>
      </c>
      <c r="AW8" s="6">
        <f t="shared" si="29"/>
        <v>0</v>
      </c>
      <c r="AX8" s="6">
        <f t="shared" si="29"/>
        <v>0</v>
      </c>
      <c r="AY8" s="6">
        <f t="shared" si="29"/>
        <v>0</v>
      </c>
      <c r="AZ8" s="6">
        <f t="shared" si="29"/>
        <v>0</v>
      </c>
      <c r="BA8" s="6">
        <f t="shared" si="29"/>
        <v>0</v>
      </c>
      <c r="BB8" s="6">
        <f t="shared" si="29"/>
        <v>0</v>
      </c>
      <c r="BC8" s="6">
        <f t="shared" si="29"/>
        <v>0</v>
      </c>
      <c r="BD8" s="6">
        <f t="shared" si="29"/>
        <v>0</v>
      </c>
      <c r="BE8" s="41"/>
      <c r="BF8" s="6">
        <f t="shared" ref="BF8:BN8" si="30">IF(BF5&lt;0.99,BF5,0)</f>
        <v>0</v>
      </c>
      <c r="BG8" s="6">
        <f t="shared" si="30"/>
        <v>0</v>
      </c>
      <c r="BH8" s="6">
        <f t="shared" si="30"/>
        <v>0</v>
      </c>
      <c r="BI8" s="6">
        <f t="shared" si="30"/>
        <v>0</v>
      </c>
      <c r="BJ8" s="6">
        <f t="shared" si="30"/>
        <v>0</v>
      </c>
      <c r="BK8" s="6">
        <f t="shared" si="30"/>
        <v>0</v>
      </c>
      <c r="BL8" s="6">
        <f t="shared" si="30"/>
        <v>0</v>
      </c>
      <c r="BM8" s="6">
        <f t="shared" si="30"/>
        <v>0</v>
      </c>
      <c r="BN8" s="6">
        <f t="shared" si="30"/>
        <v>0</v>
      </c>
      <c r="BO8" s="16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16"/>
      <c r="CJ8" s="105" t="s">
        <v>27</v>
      </c>
      <c r="CK8" s="106"/>
      <c r="CL8" s="106"/>
      <c r="CM8" s="106"/>
      <c r="CN8" s="107"/>
      <c r="CP8" s="111" t="s">
        <v>33</v>
      </c>
      <c r="CQ8" s="112"/>
      <c r="CR8" s="112"/>
      <c r="CS8" s="112"/>
      <c r="CT8" s="112"/>
      <c r="CU8" s="112"/>
      <c r="CV8" s="112"/>
      <c r="CW8" s="112"/>
      <c r="CX8" s="113"/>
    </row>
    <row r="9" spans="1:103" ht="14.4" thickBot="1" x14ac:dyDescent="0.3">
      <c r="A9" s="72" t="s">
        <v>1</v>
      </c>
      <c r="B9" s="48">
        <f t="shared" ref="B9:J9" si="31">BP11</f>
        <v>5</v>
      </c>
      <c r="C9" s="48">
        <f t="shared" si="31"/>
        <v>4</v>
      </c>
      <c r="D9" s="48">
        <f t="shared" si="31"/>
        <v>2</v>
      </c>
      <c r="E9" s="48">
        <f t="shared" si="31"/>
        <v>4</v>
      </c>
      <c r="F9" s="48">
        <f t="shared" si="31"/>
        <v>2</v>
      </c>
      <c r="G9" s="48">
        <f t="shared" si="31"/>
        <v>4</v>
      </c>
      <c r="H9" s="48">
        <f t="shared" si="31"/>
        <v>4</v>
      </c>
      <c r="I9" s="48">
        <f t="shared" si="31"/>
        <v>4</v>
      </c>
      <c r="J9" s="78">
        <f t="shared" si="31"/>
        <v>2</v>
      </c>
      <c r="K9" s="79">
        <f>SUM(B9:J9)</f>
        <v>31</v>
      </c>
      <c r="L9" s="80">
        <f t="shared" ref="L9:T9" si="32">BZ11</f>
        <v>3</v>
      </c>
      <c r="M9" s="81">
        <f t="shared" si="32"/>
        <v>3</v>
      </c>
      <c r="N9" s="48">
        <f t="shared" si="32"/>
        <v>4</v>
      </c>
      <c r="O9" s="48">
        <f t="shared" si="32"/>
        <v>3</v>
      </c>
      <c r="P9" s="48">
        <f t="shared" si="32"/>
        <v>2</v>
      </c>
      <c r="Q9" s="48">
        <f t="shared" si="32"/>
        <v>5</v>
      </c>
      <c r="R9" s="48">
        <f t="shared" si="32"/>
        <v>4</v>
      </c>
      <c r="S9" s="48">
        <f t="shared" si="32"/>
        <v>4</v>
      </c>
      <c r="T9" s="48">
        <f t="shared" si="32"/>
        <v>2.75</v>
      </c>
      <c r="U9" s="82">
        <f>SUM(L9:T9)</f>
        <v>30.75</v>
      </c>
      <c r="V9" s="82">
        <f>IF(K9+U9&lt;=0,99,K9+U9)</f>
        <v>61.75</v>
      </c>
      <c r="W9" s="65"/>
      <c r="X9" s="65"/>
      <c r="Y9" s="65"/>
      <c r="AA9" s="17">
        <f t="shared" ref="AA9:AI9" si="33">-IF(AA7=1,1,AA8)</f>
        <v>-1</v>
      </c>
      <c r="AB9" s="17">
        <f t="shared" si="33"/>
        <v>-1</v>
      </c>
      <c r="AC9" s="17">
        <f t="shared" si="33"/>
        <v>-1</v>
      </c>
      <c r="AD9" s="17">
        <f t="shared" si="33"/>
        <v>-1</v>
      </c>
      <c r="AE9" s="17">
        <f t="shared" si="33"/>
        <v>-1</v>
      </c>
      <c r="AF9" s="17">
        <f t="shared" si="33"/>
        <v>-1</v>
      </c>
      <c r="AG9" s="17">
        <f t="shared" si="33"/>
        <v>-1</v>
      </c>
      <c r="AH9" s="17">
        <f t="shared" si="33"/>
        <v>-1</v>
      </c>
      <c r="AI9" s="17">
        <f t="shared" si="33"/>
        <v>-1</v>
      </c>
      <c r="AJ9" s="41"/>
      <c r="AK9" s="17">
        <f t="shared" ref="AK9:AS9" si="34">-IF(AK7=1,1,AK8)</f>
        <v>-1</v>
      </c>
      <c r="AL9" s="17">
        <f t="shared" si="34"/>
        <v>-1</v>
      </c>
      <c r="AM9" s="17">
        <f t="shared" si="34"/>
        <v>-1</v>
      </c>
      <c r="AN9" s="17">
        <f t="shared" si="34"/>
        <v>-1</v>
      </c>
      <c r="AO9" s="17">
        <f t="shared" si="34"/>
        <v>-1</v>
      </c>
      <c r="AP9" s="17">
        <f t="shared" si="34"/>
        <v>-1</v>
      </c>
      <c r="AQ9" s="17">
        <f t="shared" si="34"/>
        <v>-1</v>
      </c>
      <c r="AR9" s="17">
        <f t="shared" si="34"/>
        <v>-1</v>
      </c>
      <c r="AS9" s="17">
        <f t="shared" si="34"/>
        <v>-0.25</v>
      </c>
      <c r="AT9" s="18">
        <f>SUM(AA9:AS9)</f>
        <v>-17.25</v>
      </c>
      <c r="AU9" s="14"/>
      <c r="BE9" s="42"/>
      <c r="BP9" s="19">
        <v>1</v>
      </c>
      <c r="BQ9" s="19">
        <f t="shared" ref="BQ9:BX9" si="35">BP9+1</f>
        <v>2</v>
      </c>
      <c r="BR9" s="19">
        <f t="shared" si="35"/>
        <v>3</v>
      </c>
      <c r="BS9" s="19">
        <f t="shared" si="35"/>
        <v>4</v>
      </c>
      <c r="BT9" s="19">
        <f t="shared" si="35"/>
        <v>5</v>
      </c>
      <c r="BU9" s="19">
        <f t="shared" si="35"/>
        <v>6</v>
      </c>
      <c r="BV9" s="19">
        <f t="shared" si="35"/>
        <v>7</v>
      </c>
      <c r="BW9" s="19">
        <f t="shared" si="35"/>
        <v>8</v>
      </c>
      <c r="BX9" s="19">
        <f t="shared" si="35"/>
        <v>9</v>
      </c>
      <c r="BY9" s="19"/>
      <c r="BZ9" s="19">
        <f>BX9+1</f>
        <v>10</v>
      </c>
      <c r="CA9" s="19">
        <f t="shared" ref="CA9:CH9" si="36">BZ9+1</f>
        <v>11</v>
      </c>
      <c r="CB9" s="19">
        <f t="shared" si="36"/>
        <v>12</v>
      </c>
      <c r="CC9" s="19">
        <f t="shared" si="36"/>
        <v>13</v>
      </c>
      <c r="CD9" s="19">
        <f t="shared" si="36"/>
        <v>14</v>
      </c>
      <c r="CE9" s="19">
        <f t="shared" si="36"/>
        <v>15</v>
      </c>
      <c r="CF9" s="19">
        <f t="shared" si="36"/>
        <v>16</v>
      </c>
      <c r="CG9" s="19">
        <f t="shared" si="36"/>
        <v>17</v>
      </c>
      <c r="CH9" s="19">
        <f t="shared" si="36"/>
        <v>18</v>
      </c>
      <c r="CJ9" s="20">
        <v>2</v>
      </c>
      <c r="CK9" s="20">
        <v>1.5</v>
      </c>
      <c r="CL9" s="20">
        <v>1</v>
      </c>
      <c r="CM9" s="20">
        <v>0.5</v>
      </c>
      <c r="CN9" s="34" t="s">
        <v>5</v>
      </c>
      <c r="CP9" s="19">
        <f>BZ9</f>
        <v>10</v>
      </c>
      <c r="CQ9" s="19">
        <f t="shared" ref="CQ9:CX9" si="37">CP9+1</f>
        <v>11</v>
      </c>
      <c r="CR9" s="19">
        <f t="shared" si="37"/>
        <v>12</v>
      </c>
      <c r="CS9" s="19">
        <f t="shared" si="37"/>
        <v>13</v>
      </c>
      <c r="CT9" s="19">
        <f t="shared" si="37"/>
        <v>14</v>
      </c>
      <c r="CU9" s="19">
        <f t="shared" si="37"/>
        <v>15</v>
      </c>
      <c r="CV9" s="19">
        <f t="shared" si="37"/>
        <v>16</v>
      </c>
      <c r="CW9" s="19">
        <f t="shared" si="37"/>
        <v>17</v>
      </c>
      <c r="CX9" s="19">
        <f t="shared" si="37"/>
        <v>18</v>
      </c>
    </row>
    <row r="10" spans="1:103" ht="15" thickTop="1" thickBot="1" x14ac:dyDescent="0.3">
      <c r="A10" s="83">
        <f>[1]Blad1!$A$6</f>
        <v>45539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84">
        <f>SUM(B10:J10)</f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84">
        <f>SUM(L10:T10)</f>
        <v>0</v>
      </c>
      <c r="V10" s="85">
        <f>SUM(K10+U10)</f>
        <v>0</v>
      </c>
      <c r="W10" s="85">
        <f>E1</f>
        <v>-23</v>
      </c>
      <c r="X10" s="85">
        <f>IF(V10&gt;30,V10+W10,0)</f>
        <v>0</v>
      </c>
      <c r="Y10" s="86">
        <v>0</v>
      </c>
      <c r="AA10" s="21">
        <f t="shared" ref="AA10:AI10" si="38">AV10</f>
        <v>0</v>
      </c>
      <c r="AB10" s="21">
        <f t="shared" si="38"/>
        <v>0</v>
      </c>
      <c r="AC10" s="21">
        <f t="shared" si="38"/>
        <v>0</v>
      </c>
      <c r="AD10" s="21">
        <f t="shared" si="38"/>
        <v>0</v>
      </c>
      <c r="AE10" s="21">
        <f t="shared" si="38"/>
        <v>0</v>
      </c>
      <c r="AF10" s="21">
        <f t="shared" si="38"/>
        <v>0</v>
      </c>
      <c r="AG10" s="21">
        <f t="shared" si="38"/>
        <v>0</v>
      </c>
      <c r="AH10" s="21">
        <f t="shared" si="38"/>
        <v>0</v>
      </c>
      <c r="AI10" s="21">
        <f t="shared" si="38"/>
        <v>0</v>
      </c>
      <c r="AJ10" s="41"/>
      <c r="AK10" s="21">
        <f t="shared" ref="AK10:AS10" si="39">BF10</f>
        <v>0</v>
      </c>
      <c r="AL10" s="21">
        <f t="shared" si="39"/>
        <v>0</v>
      </c>
      <c r="AM10" s="21">
        <f t="shared" si="39"/>
        <v>0</v>
      </c>
      <c r="AN10" s="21">
        <f t="shared" si="39"/>
        <v>0</v>
      </c>
      <c r="AO10" s="21">
        <f t="shared" si="39"/>
        <v>0</v>
      </c>
      <c r="AP10" s="21">
        <f t="shared" si="39"/>
        <v>0</v>
      </c>
      <c r="AQ10" s="21">
        <f t="shared" si="39"/>
        <v>0</v>
      </c>
      <c r="AR10" s="21">
        <f t="shared" si="39"/>
        <v>0</v>
      </c>
      <c r="AS10" s="21">
        <f t="shared" si="39"/>
        <v>0</v>
      </c>
      <c r="AT10" s="18">
        <f>SUM(AA10:AS10)</f>
        <v>0</v>
      </c>
      <c r="AU10" s="14"/>
      <c r="AV10" s="22">
        <f t="shared" ref="AV10:BD10" si="40">IF(AV7=1,1,AV8)</f>
        <v>0</v>
      </c>
      <c r="AW10" s="22">
        <f t="shared" si="40"/>
        <v>0</v>
      </c>
      <c r="AX10" s="22">
        <f t="shared" si="40"/>
        <v>0</v>
      </c>
      <c r="AY10" s="22">
        <f t="shared" si="40"/>
        <v>0</v>
      </c>
      <c r="AZ10" s="22">
        <f t="shared" si="40"/>
        <v>0</v>
      </c>
      <c r="BA10" s="22">
        <f t="shared" si="40"/>
        <v>0</v>
      </c>
      <c r="BB10" s="22">
        <f t="shared" si="40"/>
        <v>0</v>
      </c>
      <c r="BC10" s="22">
        <f t="shared" si="40"/>
        <v>0</v>
      </c>
      <c r="BD10" s="22">
        <f t="shared" si="40"/>
        <v>0</v>
      </c>
      <c r="BE10" s="41"/>
      <c r="BF10" s="23">
        <f t="shared" ref="BF10:BN10" si="41">IF(BF7=1,1,BF8)</f>
        <v>0</v>
      </c>
      <c r="BG10" s="23">
        <f t="shared" si="41"/>
        <v>0</v>
      </c>
      <c r="BH10" s="23">
        <f t="shared" si="41"/>
        <v>0</v>
      </c>
      <c r="BI10" s="23">
        <f t="shared" si="41"/>
        <v>0</v>
      </c>
      <c r="BJ10" s="23">
        <f t="shared" si="41"/>
        <v>0</v>
      </c>
      <c r="BK10" s="23">
        <f t="shared" si="41"/>
        <v>0</v>
      </c>
      <c r="BL10" s="23">
        <f t="shared" si="41"/>
        <v>0</v>
      </c>
      <c r="BM10" s="23">
        <f t="shared" si="41"/>
        <v>0</v>
      </c>
      <c r="BN10" s="23">
        <f t="shared" si="41"/>
        <v>0</v>
      </c>
      <c r="BO10" s="24">
        <f>SUM(AV10:BN10)</f>
        <v>0</v>
      </c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36"/>
      <c r="CJ10" s="38">
        <f>IF($Y10=2,2,0)</f>
        <v>0</v>
      </c>
      <c r="CK10" s="38">
        <f>IF($Y10=1.5,1.5,0)</f>
        <v>0</v>
      </c>
      <c r="CL10" s="38">
        <f>IF($Y10=1,1,0)</f>
        <v>0</v>
      </c>
      <c r="CM10" s="38">
        <f>IF($Y10=0.5,0.5,0)</f>
        <v>0</v>
      </c>
      <c r="CN10" s="20">
        <f>SUM(CJ10:CM10)</f>
        <v>0</v>
      </c>
      <c r="CP10" s="37">
        <f t="shared" ref="CP10:CX10" si="42">MIN(CP11:CP43)</f>
        <v>4</v>
      </c>
      <c r="CQ10" s="37">
        <f t="shared" si="42"/>
        <v>4</v>
      </c>
      <c r="CR10" s="37">
        <f t="shared" si="42"/>
        <v>5</v>
      </c>
      <c r="CS10" s="37">
        <f t="shared" si="42"/>
        <v>4</v>
      </c>
      <c r="CT10" s="37">
        <f t="shared" si="42"/>
        <v>3</v>
      </c>
      <c r="CU10" s="37">
        <f t="shared" si="42"/>
        <v>6</v>
      </c>
      <c r="CV10" s="37">
        <f t="shared" si="42"/>
        <v>5</v>
      </c>
      <c r="CW10" s="37">
        <f t="shared" si="42"/>
        <v>5</v>
      </c>
      <c r="CX10" s="37">
        <f t="shared" si="42"/>
        <v>3</v>
      </c>
      <c r="CY10" s="33"/>
    </row>
    <row r="11" spans="1:103" ht="15" thickTop="1" thickBot="1" x14ac:dyDescent="0.3">
      <c r="A11" s="57" t="s">
        <v>6</v>
      </c>
      <c r="B11" s="48">
        <f>B10+$AA$12</f>
        <v>-1</v>
      </c>
      <c r="C11" s="48">
        <f>C10+$AB$12</f>
        <v>-1</v>
      </c>
      <c r="D11" s="48">
        <f>D10+$AC$12</f>
        <v>-1</v>
      </c>
      <c r="E11" s="48">
        <f>E10+$AD$12</f>
        <v>-1</v>
      </c>
      <c r="F11" s="48">
        <f>F10+$AE$12</f>
        <v>-1</v>
      </c>
      <c r="G11" s="48">
        <f>G10+$AF$12</f>
        <v>-1</v>
      </c>
      <c r="H11" s="48">
        <f>H10+$AG$12</f>
        <v>-1</v>
      </c>
      <c r="I11" s="48">
        <f>I10+$AH$12</f>
        <v>-1</v>
      </c>
      <c r="J11" s="48">
        <f>J10+$AI$12</f>
        <v>-1</v>
      </c>
      <c r="K11" s="87"/>
      <c r="L11" s="48">
        <f>L10+$AK$12</f>
        <v>-1</v>
      </c>
      <c r="M11" s="48">
        <f>M10+$AL$12</f>
        <v>-1</v>
      </c>
      <c r="N11" s="48">
        <f>N10+$AM$12</f>
        <v>-1</v>
      </c>
      <c r="O11" s="48">
        <f>O10+$AN$12</f>
        <v>-1</v>
      </c>
      <c r="P11" s="48">
        <f>P10+$AO$12</f>
        <v>-1</v>
      </c>
      <c r="Q11" s="48">
        <f>Q10+$AP$12</f>
        <v>-1</v>
      </c>
      <c r="R11" s="48">
        <f>R10+$AQ$12</f>
        <v>-1</v>
      </c>
      <c r="S11" s="48">
        <f>S10+$AR$12</f>
        <v>-1</v>
      </c>
      <c r="T11" s="48">
        <f>T10+$AS$12</f>
        <v>-0.25</v>
      </c>
      <c r="U11" s="88"/>
      <c r="V11" s="53"/>
      <c r="W11" s="58"/>
      <c r="X11" s="58"/>
      <c r="Y11" s="49"/>
      <c r="AA11" s="5">
        <f t="shared" ref="AA11:AI11" si="43">IF(AA9&lt;0,AA9,AA10)</f>
        <v>-1</v>
      </c>
      <c r="AB11" s="5">
        <f t="shared" si="43"/>
        <v>-1</v>
      </c>
      <c r="AC11" s="5">
        <f t="shared" si="43"/>
        <v>-1</v>
      </c>
      <c r="AD11" s="5">
        <f t="shared" si="43"/>
        <v>-1</v>
      </c>
      <c r="AE11" s="5">
        <f t="shared" si="43"/>
        <v>-1</v>
      </c>
      <c r="AF11" s="5">
        <f t="shared" si="43"/>
        <v>-1</v>
      </c>
      <c r="AG11" s="5">
        <f t="shared" si="43"/>
        <v>-1</v>
      </c>
      <c r="AH11" s="5">
        <f t="shared" si="43"/>
        <v>-1</v>
      </c>
      <c r="AI11" s="5">
        <f t="shared" si="43"/>
        <v>-1</v>
      </c>
      <c r="AJ11" s="41"/>
      <c r="AK11" s="5">
        <f t="shared" ref="AK11:AS11" si="44">IF(AK9&lt;0,AK9,AK10)</f>
        <v>-1</v>
      </c>
      <c r="AL11" s="5">
        <f t="shared" si="44"/>
        <v>-1</v>
      </c>
      <c r="AM11" s="5">
        <f t="shared" si="44"/>
        <v>-1</v>
      </c>
      <c r="AN11" s="5">
        <f t="shared" si="44"/>
        <v>-1</v>
      </c>
      <c r="AO11" s="5">
        <f t="shared" si="44"/>
        <v>-1</v>
      </c>
      <c r="AP11" s="5">
        <f t="shared" si="44"/>
        <v>-1</v>
      </c>
      <c r="AQ11" s="5">
        <f t="shared" si="44"/>
        <v>-1</v>
      </c>
      <c r="AR11" s="5">
        <f t="shared" si="44"/>
        <v>-1</v>
      </c>
      <c r="AS11" s="5">
        <f t="shared" si="44"/>
        <v>-0.25</v>
      </c>
      <c r="AT11" s="26">
        <f>SUM(AA11:AS11)</f>
        <v>-17.25</v>
      </c>
      <c r="BP11" s="2">
        <f t="shared" ref="BP11:BX11" si="45">MIN(BP12:BP39)</f>
        <v>5</v>
      </c>
      <c r="BQ11" s="2">
        <f t="shared" si="45"/>
        <v>4</v>
      </c>
      <c r="BR11" s="2">
        <f t="shared" si="45"/>
        <v>2</v>
      </c>
      <c r="BS11" s="2">
        <f t="shared" si="45"/>
        <v>4</v>
      </c>
      <c r="BT11" s="2">
        <f t="shared" si="45"/>
        <v>2</v>
      </c>
      <c r="BU11" s="2">
        <f t="shared" si="45"/>
        <v>4</v>
      </c>
      <c r="BV11" s="2">
        <f t="shared" si="45"/>
        <v>4</v>
      </c>
      <c r="BW11" s="2">
        <f t="shared" si="45"/>
        <v>4</v>
      </c>
      <c r="BX11" s="2">
        <f t="shared" si="45"/>
        <v>2</v>
      </c>
      <c r="BY11" s="2"/>
      <c r="BZ11" s="2">
        <f t="shared" ref="BZ11:CH11" si="46">MIN(BZ12:BZ39)</f>
        <v>3</v>
      </c>
      <c r="CA11" s="2">
        <f t="shared" si="46"/>
        <v>3</v>
      </c>
      <c r="CB11" s="2">
        <f t="shared" si="46"/>
        <v>4</v>
      </c>
      <c r="CC11" s="2">
        <f t="shared" si="46"/>
        <v>3</v>
      </c>
      <c r="CD11" s="2">
        <f t="shared" si="46"/>
        <v>2</v>
      </c>
      <c r="CE11" s="2">
        <f t="shared" si="46"/>
        <v>5</v>
      </c>
      <c r="CF11" s="2">
        <f t="shared" si="46"/>
        <v>4</v>
      </c>
      <c r="CG11" s="2">
        <f t="shared" si="46"/>
        <v>4</v>
      </c>
      <c r="CH11" s="2">
        <f t="shared" si="46"/>
        <v>2.75</v>
      </c>
      <c r="CI11" s="36"/>
      <c r="CJ11" s="30">
        <f>SUM(CJ12:CJ43)</f>
        <v>2</v>
      </c>
      <c r="CK11" s="30">
        <f>SUM(CK12:CK43)</f>
        <v>1.5</v>
      </c>
      <c r="CL11" s="30">
        <f>SUM(CL12:CL43)</f>
        <v>1</v>
      </c>
      <c r="CM11" s="30">
        <f>SUM(CM12:CM43)</f>
        <v>2</v>
      </c>
      <c r="CN11" s="31">
        <f>SUM(CJ11:CM11)</f>
        <v>6.5</v>
      </c>
      <c r="CP11" s="2"/>
      <c r="CQ11" s="2"/>
      <c r="CR11" s="2"/>
      <c r="CS11" s="2"/>
      <c r="CT11" s="2"/>
      <c r="CU11" s="2"/>
      <c r="CV11" s="2"/>
      <c r="CW11" s="2"/>
      <c r="CX11" s="2"/>
    </row>
    <row r="12" spans="1:103" s="3" customFormat="1" ht="14.4" thickTop="1" x14ac:dyDescent="0.25">
      <c r="A12" s="57" t="s">
        <v>0</v>
      </c>
      <c r="B12" s="89"/>
      <c r="C12" s="89"/>
      <c r="D12" s="89"/>
      <c r="E12" s="89"/>
      <c r="F12" s="89"/>
      <c r="G12" s="89"/>
      <c r="H12" s="89"/>
      <c r="I12" s="89"/>
      <c r="J12" s="89"/>
      <c r="K12" s="58" t="s">
        <v>15</v>
      </c>
      <c r="L12" s="89"/>
      <c r="M12" s="89"/>
      <c r="N12" s="89"/>
      <c r="O12" s="89"/>
      <c r="P12" s="89"/>
      <c r="Q12" s="89"/>
      <c r="R12" s="89"/>
      <c r="S12" s="89"/>
      <c r="T12" s="89"/>
      <c r="U12" s="90" t="s">
        <v>7</v>
      </c>
      <c r="V12" s="59" t="s">
        <v>8</v>
      </c>
      <c r="W12" s="59" t="s">
        <v>11</v>
      </c>
      <c r="X12" s="59" t="s">
        <v>9</v>
      </c>
      <c r="Y12" s="91" t="s">
        <v>10</v>
      </c>
      <c r="AA12" s="6">
        <v>-1</v>
      </c>
      <c r="AB12" s="6">
        <v>-1</v>
      </c>
      <c r="AC12" s="6">
        <v>-1</v>
      </c>
      <c r="AD12" s="6">
        <v>-1</v>
      </c>
      <c r="AE12" s="6">
        <v>-1</v>
      </c>
      <c r="AF12" s="6">
        <v>-1</v>
      </c>
      <c r="AG12" s="6">
        <v>-1</v>
      </c>
      <c r="AH12" s="6">
        <v>-1</v>
      </c>
      <c r="AI12" s="6">
        <v>-1</v>
      </c>
      <c r="AJ12" s="44"/>
      <c r="AK12" s="6">
        <v>-1</v>
      </c>
      <c r="AL12" s="6">
        <v>-1</v>
      </c>
      <c r="AM12" s="6">
        <v>-1</v>
      </c>
      <c r="AN12" s="6">
        <v>-1</v>
      </c>
      <c r="AO12" s="6">
        <v>-1</v>
      </c>
      <c r="AP12" s="6">
        <v>-1</v>
      </c>
      <c r="AQ12" s="6">
        <v>-1</v>
      </c>
      <c r="AR12" s="6">
        <v>-1</v>
      </c>
      <c r="AS12" s="6">
        <v>-0.25</v>
      </c>
      <c r="AT12" s="8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3"/>
      <c r="CJ12" s="29"/>
      <c r="CK12" s="29"/>
      <c r="CL12" s="29"/>
      <c r="CM12" s="29"/>
      <c r="CN12" s="29"/>
      <c r="CO12" s="1"/>
      <c r="CP12" s="8"/>
      <c r="CQ12" s="8"/>
      <c r="CR12" s="8"/>
      <c r="CS12" s="8"/>
      <c r="CT12" s="8"/>
      <c r="CU12" s="8"/>
      <c r="CV12" s="8"/>
      <c r="CW12" s="8"/>
      <c r="CX12" s="8"/>
    </row>
    <row r="13" spans="1:103" s="3" customFormat="1" x14ac:dyDescent="0.25">
      <c r="A13" s="83">
        <v>45539</v>
      </c>
      <c r="B13" s="100">
        <v>7</v>
      </c>
      <c r="C13" s="100">
        <v>6</v>
      </c>
      <c r="D13" s="100">
        <v>3</v>
      </c>
      <c r="E13" s="100">
        <v>7</v>
      </c>
      <c r="F13" s="100">
        <v>5</v>
      </c>
      <c r="G13" s="100">
        <v>7</v>
      </c>
      <c r="H13" s="100">
        <v>7</v>
      </c>
      <c r="I13" s="100">
        <v>6</v>
      </c>
      <c r="J13" s="100">
        <v>3</v>
      </c>
      <c r="K13" s="84">
        <f>SUM(B13:J13)</f>
        <v>51</v>
      </c>
      <c r="L13" s="100">
        <v>5</v>
      </c>
      <c r="M13" s="100">
        <v>5</v>
      </c>
      <c r="N13" s="100">
        <v>6</v>
      </c>
      <c r="O13" s="100">
        <v>5</v>
      </c>
      <c r="P13" s="100">
        <v>6</v>
      </c>
      <c r="Q13" s="100">
        <v>6</v>
      </c>
      <c r="R13" s="100">
        <v>7</v>
      </c>
      <c r="S13" s="100">
        <v>5</v>
      </c>
      <c r="T13" s="100">
        <v>3</v>
      </c>
      <c r="U13" s="84">
        <f>SUM(L13:T13)</f>
        <v>48</v>
      </c>
      <c r="V13" s="85">
        <f>SUM(K13+U13)</f>
        <v>99</v>
      </c>
      <c r="W13" s="85">
        <v>-23</v>
      </c>
      <c r="X13" s="85">
        <f>IF(V13&gt;30,V13+W13,0)</f>
        <v>76</v>
      </c>
      <c r="Y13" s="101">
        <v>2</v>
      </c>
      <c r="AA13" s="131"/>
      <c r="AB13" s="131"/>
      <c r="AC13" s="131"/>
      <c r="AD13" s="131"/>
      <c r="AE13" s="131"/>
      <c r="AF13" s="131"/>
      <c r="AG13" s="131"/>
      <c r="AH13" s="131"/>
      <c r="AI13" s="131"/>
      <c r="AJ13" s="132"/>
      <c r="AK13" s="131"/>
      <c r="AL13" s="131"/>
      <c r="AM13" s="131"/>
      <c r="AN13" s="131"/>
      <c r="AO13" s="131"/>
      <c r="AP13" s="131"/>
      <c r="AQ13" s="131"/>
      <c r="AR13" s="131"/>
      <c r="AS13" s="131"/>
      <c r="AT13" s="8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"/>
      <c r="CJ13" s="38">
        <f>IF($Y13=2,2,0)</f>
        <v>2</v>
      </c>
      <c r="CK13" s="38">
        <f>IF($Y13=1.5,1.5,0)</f>
        <v>0</v>
      </c>
      <c r="CL13" s="38">
        <f>IF($Y13=1,1,0)</f>
        <v>0</v>
      </c>
      <c r="CM13" s="38">
        <f>IF($Y13=0.5,0.5,0)</f>
        <v>0</v>
      </c>
      <c r="CN13" s="20">
        <f>SUM(CJ13:CM13)</f>
        <v>2</v>
      </c>
      <c r="CO13" s="1"/>
      <c r="CP13" s="8">
        <f>L13</f>
        <v>5</v>
      </c>
      <c r="CQ13" s="8">
        <f t="shared" ref="CQ13:CX13" si="47">M13</f>
        <v>5</v>
      </c>
      <c r="CR13" s="8">
        <f t="shared" si="47"/>
        <v>6</v>
      </c>
      <c r="CS13" s="8">
        <f t="shared" si="47"/>
        <v>5</v>
      </c>
      <c r="CT13" s="8">
        <f t="shared" si="47"/>
        <v>6</v>
      </c>
      <c r="CU13" s="8">
        <f t="shared" si="47"/>
        <v>6</v>
      </c>
      <c r="CV13" s="8">
        <f t="shared" si="47"/>
        <v>7</v>
      </c>
      <c r="CW13" s="8">
        <f t="shared" si="47"/>
        <v>5</v>
      </c>
      <c r="CX13" s="8">
        <f t="shared" si="47"/>
        <v>3</v>
      </c>
    </row>
    <row r="14" spans="1:103" s="3" customFormat="1" x14ac:dyDescent="0.25">
      <c r="A14" s="57" t="s">
        <v>6</v>
      </c>
      <c r="B14" s="48">
        <f>B13+$AA$12</f>
        <v>6</v>
      </c>
      <c r="C14" s="48">
        <f>C13+$AB$12</f>
        <v>5</v>
      </c>
      <c r="D14" s="48">
        <f>D13+$AC$12</f>
        <v>2</v>
      </c>
      <c r="E14" s="48">
        <f>E13+$AD$12</f>
        <v>6</v>
      </c>
      <c r="F14" s="48">
        <f>F13+$AE$12</f>
        <v>4</v>
      </c>
      <c r="G14" s="48">
        <f>G13+$AF$12</f>
        <v>6</v>
      </c>
      <c r="H14" s="48">
        <f>H13+$AG$12</f>
        <v>6</v>
      </c>
      <c r="I14" s="48">
        <f>I13+$AH$12</f>
        <v>5</v>
      </c>
      <c r="J14" s="48">
        <f>J13+$AI$12</f>
        <v>2</v>
      </c>
      <c r="K14" s="87"/>
      <c r="L14" s="48">
        <f>L13+$AK$12</f>
        <v>4</v>
      </c>
      <c r="M14" s="48">
        <f>M13+$AL$12</f>
        <v>4</v>
      </c>
      <c r="N14" s="48">
        <f>N13+$AM$12</f>
        <v>5</v>
      </c>
      <c r="O14" s="48">
        <f>O13+$AN$12</f>
        <v>4</v>
      </c>
      <c r="P14" s="48">
        <f>P13+$AO$12</f>
        <v>5</v>
      </c>
      <c r="Q14" s="48">
        <f>Q13+$AP$12</f>
        <v>5</v>
      </c>
      <c r="R14" s="48">
        <f>R13+$AQ$12</f>
        <v>6</v>
      </c>
      <c r="S14" s="48">
        <f>S13+$AR$12</f>
        <v>4</v>
      </c>
      <c r="T14" s="48">
        <f>T13+$AS$12</f>
        <v>2.75</v>
      </c>
      <c r="U14" s="88"/>
      <c r="V14" s="53"/>
      <c r="W14" s="58"/>
      <c r="X14" s="58"/>
      <c r="Y14" s="49"/>
      <c r="AA14" s="131"/>
      <c r="AB14" s="131"/>
      <c r="AC14" s="131"/>
      <c r="AD14" s="131"/>
      <c r="AE14" s="131"/>
      <c r="AF14" s="131"/>
      <c r="AG14" s="131"/>
      <c r="AH14" s="131"/>
      <c r="AI14" s="131"/>
      <c r="AJ14" s="132"/>
      <c r="AK14" s="131"/>
      <c r="AL14" s="131"/>
      <c r="AM14" s="131"/>
      <c r="AN14" s="131"/>
      <c r="AO14" s="131"/>
      <c r="AP14" s="131"/>
      <c r="AQ14" s="131"/>
      <c r="AR14" s="131"/>
      <c r="AS14" s="131"/>
      <c r="AT14" s="8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3">
        <f>B14</f>
        <v>6</v>
      </c>
      <c r="BQ14" s="133">
        <f t="shared" ref="BQ14:CH14" si="48">C14</f>
        <v>5</v>
      </c>
      <c r="BR14" s="133">
        <f t="shared" si="48"/>
        <v>2</v>
      </c>
      <c r="BS14" s="133">
        <f t="shared" si="48"/>
        <v>6</v>
      </c>
      <c r="BT14" s="133">
        <f t="shared" si="48"/>
        <v>4</v>
      </c>
      <c r="BU14" s="133">
        <f t="shared" si="48"/>
        <v>6</v>
      </c>
      <c r="BV14" s="133">
        <f t="shared" si="48"/>
        <v>6</v>
      </c>
      <c r="BW14" s="133">
        <f t="shared" si="48"/>
        <v>5</v>
      </c>
      <c r="BX14" s="133">
        <f t="shared" si="48"/>
        <v>2</v>
      </c>
      <c r="BY14" s="133">
        <f t="shared" si="48"/>
        <v>0</v>
      </c>
      <c r="BZ14" s="133">
        <f t="shared" si="48"/>
        <v>4</v>
      </c>
      <c r="CA14" s="133">
        <f t="shared" si="48"/>
        <v>4</v>
      </c>
      <c r="CB14" s="133">
        <f t="shared" si="48"/>
        <v>5</v>
      </c>
      <c r="CC14" s="133">
        <f t="shared" si="48"/>
        <v>4</v>
      </c>
      <c r="CD14" s="133">
        <f t="shared" si="48"/>
        <v>5</v>
      </c>
      <c r="CE14" s="133">
        <f t="shared" si="48"/>
        <v>5</v>
      </c>
      <c r="CF14" s="133">
        <f t="shared" si="48"/>
        <v>6</v>
      </c>
      <c r="CG14" s="133">
        <f t="shared" si="48"/>
        <v>4</v>
      </c>
      <c r="CH14" s="133">
        <f t="shared" si="48"/>
        <v>2.75</v>
      </c>
      <c r="CI14" s="13"/>
      <c r="CJ14" s="29"/>
      <c r="CK14" s="29"/>
      <c r="CL14" s="29"/>
      <c r="CM14" s="29"/>
      <c r="CN14" s="29"/>
      <c r="CO14" s="1"/>
      <c r="CP14" s="8"/>
      <c r="CQ14" s="8"/>
      <c r="CR14" s="8"/>
      <c r="CS14" s="8"/>
      <c r="CT14" s="8"/>
      <c r="CU14" s="8"/>
      <c r="CV14" s="8"/>
      <c r="CW14" s="8"/>
      <c r="CX14" s="8"/>
    </row>
    <row r="15" spans="1:103" s="3" customFormat="1" x14ac:dyDescent="0.25">
      <c r="A15" s="83">
        <v>45532</v>
      </c>
      <c r="B15" s="100">
        <v>6</v>
      </c>
      <c r="C15" s="100">
        <v>6</v>
      </c>
      <c r="D15" s="100">
        <v>3</v>
      </c>
      <c r="E15" s="100">
        <v>6</v>
      </c>
      <c r="F15" s="100">
        <v>5</v>
      </c>
      <c r="G15" s="100">
        <v>6</v>
      </c>
      <c r="H15" s="100">
        <v>5</v>
      </c>
      <c r="I15" s="100">
        <v>7</v>
      </c>
      <c r="J15" s="100">
        <v>4</v>
      </c>
      <c r="K15" s="84">
        <f>SUM(B15:J15)</f>
        <v>48</v>
      </c>
      <c r="L15" s="100">
        <v>6</v>
      </c>
      <c r="M15" s="100">
        <v>5</v>
      </c>
      <c r="N15" s="100">
        <v>5</v>
      </c>
      <c r="O15" s="100">
        <v>5</v>
      </c>
      <c r="P15" s="100">
        <v>8</v>
      </c>
      <c r="Q15" s="100">
        <v>6</v>
      </c>
      <c r="R15" s="100">
        <v>9</v>
      </c>
      <c r="S15" s="100">
        <v>6</v>
      </c>
      <c r="T15" s="100">
        <v>4</v>
      </c>
      <c r="U15" s="84">
        <f>SUM(L15:T15)</f>
        <v>54</v>
      </c>
      <c r="V15" s="85">
        <f>SUM(K15+U15)</f>
        <v>102</v>
      </c>
      <c r="W15" s="85">
        <v>-23</v>
      </c>
      <c r="X15" s="85">
        <f>IF(V15&gt;30,V15+W15,0)</f>
        <v>79</v>
      </c>
      <c r="Y15" s="101">
        <v>0.5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99"/>
      <c r="AK15" s="12"/>
      <c r="AL15" s="12"/>
      <c r="AM15" s="12"/>
      <c r="AN15" s="12"/>
      <c r="AO15" s="12"/>
      <c r="AP15" s="12"/>
      <c r="AQ15" s="12"/>
      <c r="AR15" s="12"/>
      <c r="AS15" s="12"/>
      <c r="AT15" s="8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3"/>
      <c r="CJ15" s="38">
        <f>IF($Y15=2,2,0)</f>
        <v>0</v>
      </c>
      <c r="CK15" s="38">
        <f>IF($Y15=1.5,1.5,0)</f>
        <v>0</v>
      </c>
      <c r="CL15" s="38">
        <f>IF($Y15=1,1,0)</f>
        <v>0</v>
      </c>
      <c r="CM15" s="38">
        <f>IF($Y15=0.5,0.5,0)</f>
        <v>0.5</v>
      </c>
      <c r="CN15" s="20">
        <f>SUM(CJ15:CM15)</f>
        <v>0.5</v>
      </c>
      <c r="CO15" s="1"/>
      <c r="CP15" s="8">
        <f>L15</f>
        <v>6</v>
      </c>
      <c r="CQ15" s="8">
        <f t="shared" ref="CQ15:CX15" si="49">M15</f>
        <v>5</v>
      </c>
      <c r="CR15" s="8">
        <f t="shared" si="49"/>
        <v>5</v>
      </c>
      <c r="CS15" s="8">
        <f t="shared" si="49"/>
        <v>5</v>
      </c>
      <c r="CT15" s="8">
        <f t="shared" si="49"/>
        <v>8</v>
      </c>
      <c r="CU15" s="8">
        <f t="shared" si="49"/>
        <v>6</v>
      </c>
      <c r="CV15" s="8">
        <f t="shared" si="49"/>
        <v>9</v>
      </c>
      <c r="CW15" s="8">
        <f t="shared" si="49"/>
        <v>6</v>
      </c>
      <c r="CX15" s="8">
        <f t="shared" si="49"/>
        <v>4</v>
      </c>
    </row>
    <row r="16" spans="1:103" s="3" customFormat="1" x14ac:dyDescent="0.25">
      <c r="A16" s="57" t="s">
        <v>6</v>
      </c>
      <c r="B16" s="48">
        <v>5</v>
      </c>
      <c r="C16" s="48">
        <v>5</v>
      </c>
      <c r="D16" s="48">
        <v>2</v>
      </c>
      <c r="E16" s="48">
        <v>5</v>
      </c>
      <c r="F16" s="48">
        <v>4</v>
      </c>
      <c r="G16" s="48">
        <v>5</v>
      </c>
      <c r="H16" s="48">
        <v>4</v>
      </c>
      <c r="I16" s="48">
        <v>6</v>
      </c>
      <c r="J16" s="48">
        <v>3</v>
      </c>
      <c r="K16" s="87"/>
      <c r="L16" s="48">
        <v>5</v>
      </c>
      <c r="M16" s="48">
        <v>4</v>
      </c>
      <c r="N16" s="48">
        <v>4</v>
      </c>
      <c r="O16" s="48">
        <v>4</v>
      </c>
      <c r="P16" s="48">
        <v>7</v>
      </c>
      <c r="Q16" s="48">
        <v>5</v>
      </c>
      <c r="R16" s="48">
        <v>8</v>
      </c>
      <c r="S16" s="48">
        <v>5</v>
      </c>
      <c r="T16" s="48">
        <v>3.75</v>
      </c>
      <c r="U16" s="88"/>
      <c r="V16" s="53"/>
      <c r="W16" s="58"/>
      <c r="X16" s="58"/>
      <c r="Y16" s="49"/>
      <c r="AA16" s="12"/>
      <c r="AB16" s="12"/>
      <c r="AC16" s="12"/>
      <c r="AD16" s="12"/>
      <c r="AE16" s="12"/>
      <c r="AF16" s="12"/>
      <c r="AG16" s="12"/>
      <c r="AH16" s="12"/>
      <c r="AI16" s="12"/>
      <c r="AJ16" s="99"/>
      <c r="AK16" s="12"/>
      <c r="AL16" s="12"/>
      <c r="AM16" s="12"/>
      <c r="AN16" s="12"/>
      <c r="AO16" s="12"/>
      <c r="AP16" s="12"/>
      <c r="AQ16" s="12"/>
      <c r="AR16" s="12"/>
      <c r="AS16" s="12"/>
      <c r="AT16" s="8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4">
        <f>B16</f>
        <v>5</v>
      </c>
      <c r="BQ16" s="14">
        <f t="shared" ref="BQ16:CH16" si="50">C16</f>
        <v>5</v>
      </c>
      <c r="BR16" s="14">
        <f t="shared" si="50"/>
        <v>2</v>
      </c>
      <c r="BS16" s="14">
        <f t="shared" si="50"/>
        <v>5</v>
      </c>
      <c r="BT16" s="14">
        <f t="shared" si="50"/>
        <v>4</v>
      </c>
      <c r="BU16" s="14">
        <f t="shared" si="50"/>
        <v>5</v>
      </c>
      <c r="BV16" s="14">
        <f t="shared" si="50"/>
        <v>4</v>
      </c>
      <c r="BW16" s="14">
        <f t="shared" si="50"/>
        <v>6</v>
      </c>
      <c r="BX16" s="14">
        <f t="shared" si="50"/>
        <v>3</v>
      </c>
      <c r="BY16" s="14">
        <f t="shared" si="50"/>
        <v>0</v>
      </c>
      <c r="BZ16" s="14">
        <f t="shared" si="50"/>
        <v>5</v>
      </c>
      <c r="CA16" s="14">
        <f t="shared" si="50"/>
        <v>4</v>
      </c>
      <c r="CB16" s="14">
        <f t="shared" si="50"/>
        <v>4</v>
      </c>
      <c r="CC16" s="14">
        <f t="shared" si="50"/>
        <v>4</v>
      </c>
      <c r="CD16" s="14">
        <f t="shared" si="50"/>
        <v>7</v>
      </c>
      <c r="CE16" s="14">
        <f t="shared" si="50"/>
        <v>5</v>
      </c>
      <c r="CF16" s="14">
        <f t="shared" si="50"/>
        <v>8</v>
      </c>
      <c r="CG16" s="14">
        <f t="shared" si="50"/>
        <v>5</v>
      </c>
      <c r="CH16" s="14">
        <f t="shared" si="50"/>
        <v>3.75</v>
      </c>
      <c r="CI16" s="13"/>
      <c r="CJ16" s="29"/>
      <c r="CK16" s="29"/>
      <c r="CL16" s="29"/>
      <c r="CM16" s="29"/>
      <c r="CN16" s="29"/>
      <c r="CO16" s="1"/>
      <c r="CP16" s="8"/>
      <c r="CQ16" s="8"/>
      <c r="CR16" s="8"/>
      <c r="CS16" s="8"/>
      <c r="CT16" s="8"/>
      <c r="CU16" s="8"/>
      <c r="CV16" s="8"/>
      <c r="CW16" s="8"/>
      <c r="CX16" s="8"/>
    </row>
    <row r="17" spans="1:102" s="3" customFormat="1" x14ac:dyDescent="0.25">
      <c r="A17" s="83">
        <v>45525</v>
      </c>
      <c r="B17" s="100">
        <v>7</v>
      </c>
      <c r="C17" s="100">
        <v>7</v>
      </c>
      <c r="D17" s="100">
        <v>4</v>
      </c>
      <c r="E17" s="100">
        <v>5</v>
      </c>
      <c r="F17" s="100">
        <v>4</v>
      </c>
      <c r="G17" s="100">
        <v>5</v>
      </c>
      <c r="H17" s="100">
        <v>5</v>
      </c>
      <c r="I17" s="100">
        <v>6</v>
      </c>
      <c r="J17" s="100">
        <v>4</v>
      </c>
      <c r="K17" s="84">
        <f>SUM(B17:J17)</f>
        <v>47</v>
      </c>
      <c r="L17" s="100">
        <v>5</v>
      </c>
      <c r="M17" s="100">
        <v>5</v>
      </c>
      <c r="N17" s="100">
        <v>5</v>
      </c>
      <c r="O17" s="100">
        <v>5</v>
      </c>
      <c r="P17" s="100">
        <v>8</v>
      </c>
      <c r="Q17" s="100">
        <v>8</v>
      </c>
      <c r="R17" s="100">
        <v>8</v>
      </c>
      <c r="S17" s="100">
        <v>5</v>
      </c>
      <c r="T17" s="100">
        <v>3</v>
      </c>
      <c r="U17" s="84">
        <f>SUM(L17:T17)</f>
        <v>52</v>
      </c>
      <c r="V17" s="85">
        <f>SUM(K17+U17)</f>
        <v>99</v>
      </c>
      <c r="W17" s="85">
        <v>-23</v>
      </c>
      <c r="X17" s="85">
        <f>IF(V17&gt;30,V17+W17,0)</f>
        <v>76</v>
      </c>
      <c r="Y17" s="101">
        <v>0.5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99"/>
      <c r="AK17" s="12"/>
      <c r="AL17" s="12"/>
      <c r="AM17" s="12"/>
      <c r="AN17" s="12"/>
      <c r="AO17" s="12"/>
      <c r="AP17" s="12"/>
      <c r="AQ17" s="12"/>
      <c r="AR17" s="12"/>
      <c r="AS17" s="12"/>
      <c r="AT17" s="8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3"/>
      <c r="CJ17" s="38">
        <f>IF($Y17=2,2,0)</f>
        <v>0</v>
      </c>
      <c r="CK17" s="38">
        <f>IF($Y17=1.5,1.5,0)</f>
        <v>0</v>
      </c>
      <c r="CL17" s="38">
        <f>IF($Y17=1,1,0)</f>
        <v>0</v>
      </c>
      <c r="CM17" s="38">
        <f>IF($Y17=0.5,0.5,0)</f>
        <v>0.5</v>
      </c>
      <c r="CN17" s="20">
        <f>SUM(CJ17:CM17)</f>
        <v>0.5</v>
      </c>
      <c r="CO17" s="1"/>
      <c r="CP17" s="8">
        <f>L17</f>
        <v>5</v>
      </c>
      <c r="CQ17" s="8">
        <f t="shared" ref="CQ17:CX17" si="51">M17</f>
        <v>5</v>
      </c>
      <c r="CR17" s="8">
        <f t="shared" si="51"/>
        <v>5</v>
      </c>
      <c r="CS17" s="8">
        <f t="shared" si="51"/>
        <v>5</v>
      </c>
      <c r="CT17" s="8">
        <f t="shared" si="51"/>
        <v>8</v>
      </c>
      <c r="CU17" s="8">
        <f t="shared" si="51"/>
        <v>8</v>
      </c>
      <c r="CV17" s="8">
        <f t="shared" si="51"/>
        <v>8</v>
      </c>
      <c r="CW17" s="8">
        <f t="shared" si="51"/>
        <v>5</v>
      </c>
      <c r="CX17" s="8">
        <f t="shared" si="51"/>
        <v>3</v>
      </c>
    </row>
    <row r="18" spans="1:102" s="3" customFormat="1" x14ac:dyDescent="0.25">
      <c r="A18" s="57" t="s">
        <v>6</v>
      </c>
      <c r="B18" s="48">
        <v>6</v>
      </c>
      <c r="C18" s="48">
        <v>6</v>
      </c>
      <c r="D18" s="48">
        <v>3</v>
      </c>
      <c r="E18" s="48">
        <v>4</v>
      </c>
      <c r="F18" s="48">
        <v>3</v>
      </c>
      <c r="G18" s="48">
        <v>4</v>
      </c>
      <c r="H18" s="48">
        <v>4</v>
      </c>
      <c r="I18" s="48">
        <v>5</v>
      </c>
      <c r="J18" s="48">
        <v>3</v>
      </c>
      <c r="K18" s="87"/>
      <c r="L18" s="48">
        <v>4</v>
      </c>
      <c r="M18" s="48">
        <v>4</v>
      </c>
      <c r="N18" s="48">
        <v>4</v>
      </c>
      <c r="O18" s="48">
        <v>4</v>
      </c>
      <c r="P18" s="48">
        <v>7</v>
      </c>
      <c r="Q18" s="48">
        <v>7</v>
      </c>
      <c r="R18" s="48">
        <v>7</v>
      </c>
      <c r="S18" s="48">
        <v>4</v>
      </c>
      <c r="T18" s="48">
        <v>2.75</v>
      </c>
      <c r="U18" s="88"/>
      <c r="V18" s="53"/>
      <c r="W18" s="58"/>
      <c r="X18" s="58"/>
      <c r="Y18" s="49"/>
      <c r="AA18" s="12"/>
      <c r="AB18" s="12"/>
      <c r="AC18" s="12"/>
      <c r="AD18" s="12"/>
      <c r="AE18" s="12"/>
      <c r="AF18" s="12"/>
      <c r="AG18" s="12"/>
      <c r="AH18" s="12"/>
      <c r="AI18" s="12"/>
      <c r="AJ18" s="99"/>
      <c r="AK18" s="12"/>
      <c r="AL18" s="12"/>
      <c r="AM18" s="12"/>
      <c r="AN18" s="12"/>
      <c r="AO18" s="12"/>
      <c r="AP18" s="12"/>
      <c r="AQ18" s="12"/>
      <c r="AR18" s="12"/>
      <c r="AS18" s="12"/>
      <c r="AT18" s="8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4">
        <f>B18</f>
        <v>6</v>
      </c>
      <c r="BQ18" s="14">
        <f t="shared" ref="BQ18:CH18" si="52">C18</f>
        <v>6</v>
      </c>
      <c r="BR18" s="14">
        <f t="shared" si="52"/>
        <v>3</v>
      </c>
      <c r="BS18" s="14">
        <f t="shared" si="52"/>
        <v>4</v>
      </c>
      <c r="BT18" s="14">
        <f t="shared" si="52"/>
        <v>3</v>
      </c>
      <c r="BU18" s="14">
        <f t="shared" si="52"/>
        <v>4</v>
      </c>
      <c r="BV18" s="14">
        <f t="shared" si="52"/>
        <v>4</v>
      </c>
      <c r="BW18" s="14">
        <f t="shared" si="52"/>
        <v>5</v>
      </c>
      <c r="BX18" s="14">
        <f t="shared" si="52"/>
        <v>3</v>
      </c>
      <c r="BY18" s="14">
        <f t="shared" si="52"/>
        <v>0</v>
      </c>
      <c r="BZ18" s="14">
        <f t="shared" si="52"/>
        <v>4</v>
      </c>
      <c r="CA18" s="14">
        <f t="shared" si="52"/>
        <v>4</v>
      </c>
      <c r="CB18" s="14">
        <f t="shared" si="52"/>
        <v>4</v>
      </c>
      <c r="CC18" s="14">
        <f t="shared" si="52"/>
        <v>4</v>
      </c>
      <c r="CD18" s="14">
        <f t="shared" si="52"/>
        <v>7</v>
      </c>
      <c r="CE18" s="14">
        <f t="shared" si="52"/>
        <v>7</v>
      </c>
      <c r="CF18" s="14">
        <f t="shared" si="52"/>
        <v>7</v>
      </c>
      <c r="CG18" s="14">
        <f t="shared" si="52"/>
        <v>4</v>
      </c>
      <c r="CH18" s="14">
        <f t="shared" si="52"/>
        <v>2.75</v>
      </c>
      <c r="CI18" s="13"/>
      <c r="CJ18" s="29"/>
      <c r="CK18" s="29"/>
      <c r="CL18" s="29"/>
      <c r="CM18" s="29"/>
      <c r="CN18" s="29"/>
      <c r="CO18" s="1"/>
      <c r="CP18" s="8"/>
      <c r="CQ18" s="8"/>
      <c r="CR18" s="8"/>
      <c r="CS18" s="8"/>
      <c r="CT18" s="8"/>
      <c r="CU18" s="8"/>
      <c r="CV18" s="8"/>
      <c r="CW18" s="8"/>
      <c r="CX18" s="8"/>
    </row>
    <row r="19" spans="1:102" s="3" customFormat="1" x14ac:dyDescent="0.25">
      <c r="A19" s="83">
        <v>45518</v>
      </c>
      <c r="B19" s="100">
        <v>8</v>
      </c>
      <c r="C19" s="100">
        <v>5</v>
      </c>
      <c r="D19" s="100">
        <v>4</v>
      </c>
      <c r="E19" s="100">
        <v>7</v>
      </c>
      <c r="F19" s="100">
        <v>4</v>
      </c>
      <c r="G19" s="100">
        <v>10</v>
      </c>
      <c r="H19" s="100">
        <v>6</v>
      </c>
      <c r="I19" s="100">
        <v>6</v>
      </c>
      <c r="J19" s="100">
        <v>5</v>
      </c>
      <c r="K19" s="84">
        <f>SUM(B19:J19)</f>
        <v>55</v>
      </c>
      <c r="L19" s="100">
        <v>5</v>
      </c>
      <c r="M19" s="100">
        <v>6</v>
      </c>
      <c r="N19" s="100">
        <v>5</v>
      </c>
      <c r="O19" s="100">
        <v>5</v>
      </c>
      <c r="P19" s="100">
        <v>6</v>
      </c>
      <c r="Q19" s="100">
        <v>7</v>
      </c>
      <c r="R19" s="100">
        <v>5</v>
      </c>
      <c r="S19" s="100">
        <v>5</v>
      </c>
      <c r="T19" s="100">
        <v>5</v>
      </c>
      <c r="U19" s="84">
        <f>SUM(L19:T19)</f>
        <v>49</v>
      </c>
      <c r="V19" s="85">
        <f>SUM(K19+U19)</f>
        <v>104</v>
      </c>
      <c r="W19" s="85">
        <v>-23</v>
      </c>
      <c r="X19" s="85">
        <f>IF(V19&gt;30,V19+W19,0)</f>
        <v>81</v>
      </c>
      <c r="Y19" s="101">
        <v>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99"/>
      <c r="AK19" s="12"/>
      <c r="AL19" s="12"/>
      <c r="AM19" s="12"/>
      <c r="AN19" s="12"/>
      <c r="AO19" s="12"/>
      <c r="AP19" s="12"/>
      <c r="AQ19" s="12"/>
      <c r="AR19" s="12"/>
      <c r="AS19" s="12"/>
      <c r="AT19" s="8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3"/>
      <c r="CJ19" s="38">
        <f>IF($Y19=2,2,0)</f>
        <v>0</v>
      </c>
      <c r="CK19" s="38">
        <f>IF($Y19=1.5,1.5,0)</f>
        <v>0</v>
      </c>
      <c r="CL19" s="38">
        <f>IF($Y19=1,1,0)</f>
        <v>0</v>
      </c>
      <c r="CM19" s="38">
        <f>IF($Y19=0.5,0.5,0)</f>
        <v>0</v>
      </c>
      <c r="CN19" s="20">
        <f>SUM(CJ19:CM19)</f>
        <v>0</v>
      </c>
      <c r="CO19" s="1"/>
      <c r="CP19" s="8">
        <f>L19</f>
        <v>5</v>
      </c>
      <c r="CQ19" s="8">
        <f t="shared" ref="CQ19:CX19" si="53">M19</f>
        <v>6</v>
      </c>
      <c r="CR19" s="8">
        <f t="shared" si="53"/>
        <v>5</v>
      </c>
      <c r="CS19" s="8">
        <f t="shared" si="53"/>
        <v>5</v>
      </c>
      <c r="CT19" s="8">
        <f t="shared" si="53"/>
        <v>6</v>
      </c>
      <c r="CU19" s="8">
        <f t="shared" si="53"/>
        <v>7</v>
      </c>
      <c r="CV19" s="8">
        <f t="shared" si="53"/>
        <v>5</v>
      </c>
      <c r="CW19" s="8">
        <f t="shared" si="53"/>
        <v>5</v>
      </c>
      <c r="CX19" s="8">
        <f t="shared" si="53"/>
        <v>5</v>
      </c>
    </row>
    <row r="20" spans="1:102" s="3" customFormat="1" x14ac:dyDescent="0.25">
      <c r="A20" s="57" t="s">
        <v>6</v>
      </c>
      <c r="B20" s="48">
        <v>7</v>
      </c>
      <c r="C20" s="48">
        <v>4</v>
      </c>
      <c r="D20" s="48">
        <v>3</v>
      </c>
      <c r="E20" s="48">
        <v>6</v>
      </c>
      <c r="F20" s="48">
        <v>3</v>
      </c>
      <c r="G20" s="48">
        <v>9</v>
      </c>
      <c r="H20" s="48">
        <v>5</v>
      </c>
      <c r="I20" s="48">
        <v>5</v>
      </c>
      <c r="J20" s="48">
        <v>4</v>
      </c>
      <c r="K20" s="87"/>
      <c r="L20" s="48">
        <v>4</v>
      </c>
      <c r="M20" s="48">
        <v>5</v>
      </c>
      <c r="N20" s="48">
        <v>4</v>
      </c>
      <c r="O20" s="48">
        <v>4</v>
      </c>
      <c r="P20" s="48">
        <v>5</v>
      </c>
      <c r="Q20" s="48">
        <v>6</v>
      </c>
      <c r="R20" s="48">
        <v>4</v>
      </c>
      <c r="S20" s="48">
        <v>4</v>
      </c>
      <c r="T20" s="48">
        <v>4.75</v>
      </c>
      <c r="U20" s="88"/>
      <c r="V20" s="53"/>
      <c r="W20" s="58"/>
      <c r="X20" s="58"/>
      <c r="Y20" s="49"/>
      <c r="AA20" s="12"/>
      <c r="AB20" s="12"/>
      <c r="AC20" s="12"/>
      <c r="AD20" s="12"/>
      <c r="AE20" s="12"/>
      <c r="AF20" s="12"/>
      <c r="AG20" s="12"/>
      <c r="AH20" s="12"/>
      <c r="AI20" s="12"/>
      <c r="AJ20" s="99"/>
      <c r="AK20" s="12"/>
      <c r="AL20" s="12"/>
      <c r="AM20" s="12"/>
      <c r="AN20" s="12"/>
      <c r="AO20" s="12"/>
      <c r="AP20" s="12"/>
      <c r="AQ20" s="12"/>
      <c r="AR20" s="12"/>
      <c r="AS20" s="12"/>
      <c r="AT20" s="8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4">
        <f>B20</f>
        <v>7</v>
      </c>
      <c r="BQ20" s="14">
        <f t="shared" ref="BQ20:CH20" si="54">C20</f>
        <v>4</v>
      </c>
      <c r="BR20" s="14">
        <f t="shared" si="54"/>
        <v>3</v>
      </c>
      <c r="BS20" s="14">
        <f t="shared" si="54"/>
        <v>6</v>
      </c>
      <c r="BT20" s="14">
        <f t="shared" si="54"/>
        <v>3</v>
      </c>
      <c r="BU20" s="14">
        <f t="shared" si="54"/>
        <v>9</v>
      </c>
      <c r="BV20" s="14">
        <f t="shared" si="54"/>
        <v>5</v>
      </c>
      <c r="BW20" s="14">
        <f t="shared" si="54"/>
        <v>5</v>
      </c>
      <c r="BX20" s="14">
        <f t="shared" si="54"/>
        <v>4</v>
      </c>
      <c r="BY20" s="14">
        <f t="shared" si="54"/>
        <v>0</v>
      </c>
      <c r="BZ20" s="14">
        <f t="shared" si="54"/>
        <v>4</v>
      </c>
      <c r="CA20" s="14">
        <f t="shared" si="54"/>
        <v>5</v>
      </c>
      <c r="CB20" s="14">
        <f t="shared" si="54"/>
        <v>4</v>
      </c>
      <c r="CC20" s="14">
        <f t="shared" si="54"/>
        <v>4</v>
      </c>
      <c r="CD20" s="14">
        <f t="shared" si="54"/>
        <v>5</v>
      </c>
      <c r="CE20" s="14">
        <f t="shared" si="54"/>
        <v>6</v>
      </c>
      <c r="CF20" s="14">
        <f t="shared" si="54"/>
        <v>4</v>
      </c>
      <c r="CG20" s="14">
        <f t="shared" si="54"/>
        <v>4</v>
      </c>
      <c r="CH20" s="14">
        <f t="shared" si="54"/>
        <v>4.75</v>
      </c>
      <c r="CI20" s="13"/>
      <c r="CJ20" s="29"/>
      <c r="CK20" s="29"/>
      <c r="CL20" s="29"/>
      <c r="CM20" s="29"/>
      <c r="CN20" s="29"/>
      <c r="CO20" s="1"/>
      <c r="CP20" s="8"/>
      <c r="CQ20" s="8"/>
      <c r="CR20" s="8"/>
      <c r="CS20" s="8"/>
      <c r="CT20" s="8"/>
      <c r="CU20" s="8"/>
      <c r="CV20" s="8"/>
      <c r="CW20" s="8"/>
      <c r="CX20" s="8"/>
    </row>
    <row r="21" spans="1:102" s="3" customFormat="1" x14ac:dyDescent="0.25">
      <c r="A21" s="83">
        <v>45511</v>
      </c>
      <c r="B21" s="100">
        <v>9</v>
      </c>
      <c r="C21" s="100">
        <v>5</v>
      </c>
      <c r="D21" s="100">
        <v>4</v>
      </c>
      <c r="E21" s="100">
        <v>6</v>
      </c>
      <c r="F21" s="100">
        <v>4</v>
      </c>
      <c r="G21" s="100">
        <v>7</v>
      </c>
      <c r="H21" s="100">
        <v>5</v>
      </c>
      <c r="I21" s="100">
        <v>6</v>
      </c>
      <c r="J21" s="100">
        <v>3</v>
      </c>
      <c r="K21" s="84">
        <f>SUM(B21:J21)</f>
        <v>49</v>
      </c>
      <c r="L21" s="100">
        <v>6</v>
      </c>
      <c r="M21" s="100">
        <v>4</v>
      </c>
      <c r="N21" s="100">
        <v>7</v>
      </c>
      <c r="O21" s="100">
        <v>4</v>
      </c>
      <c r="P21" s="100">
        <v>4</v>
      </c>
      <c r="Q21" s="100">
        <v>9</v>
      </c>
      <c r="R21" s="100">
        <v>5</v>
      </c>
      <c r="S21" s="100">
        <v>5</v>
      </c>
      <c r="T21" s="100">
        <v>4</v>
      </c>
      <c r="U21" s="84">
        <f>SUM(L21:T21)</f>
        <v>48</v>
      </c>
      <c r="V21" s="85">
        <f>SUM(K21+U21)</f>
        <v>97</v>
      </c>
      <c r="W21" s="85">
        <v>-23</v>
      </c>
      <c r="X21" s="85">
        <f>IF(V21&gt;30,V21+W21,0)</f>
        <v>74</v>
      </c>
      <c r="Y21" s="101">
        <v>0.5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99"/>
      <c r="AK21" s="12"/>
      <c r="AL21" s="12"/>
      <c r="AM21" s="12"/>
      <c r="AN21" s="12"/>
      <c r="AO21" s="12"/>
      <c r="AP21" s="12"/>
      <c r="AQ21" s="12"/>
      <c r="AR21" s="12"/>
      <c r="AS21" s="12"/>
      <c r="AT21" s="8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3"/>
      <c r="CJ21" s="38">
        <f>IF($Y21=2,2,0)</f>
        <v>0</v>
      </c>
      <c r="CK21" s="38">
        <f>IF($Y21=1.5,1.5,0)</f>
        <v>0</v>
      </c>
      <c r="CL21" s="38">
        <f>IF($Y21=1,1,0)</f>
        <v>0</v>
      </c>
      <c r="CM21" s="38">
        <f>IF($Y21=0.5,0.5,0)</f>
        <v>0.5</v>
      </c>
      <c r="CN21" s="20">
        <f>SUM(CJ21:CM21)</f>
        <v>0.5</v>
      </c>
      <c r="CO21" s="1"/>
      <c r="CP21" s="8">
        <f>L21</f>
        <v>6</v>
      </c>
      <c r="CQ21" s="8">
        <f t="shared" ref="CQ21:CX21" si="55">M21</f>
        <v>4</v>
      </c>
      <c r="CR21" s="8">
        <f t="shared" si="55"/>
        <v>7</v>
      </c>
      <c r="CS21" s="8">
        <f t="shared" si="55"/>
        <v>4</v>
      </c>
      <c r="CT21" s="8">
        <f t="shared" si="55"/>
        <v>4</v>
      </c>
      <c r="CU21" s="8">
        <f t="shared" si="55"/>
        <v>9</v>
      </c>
      <c r="CV21" s="8">
        <f t="shared" si="55"/>
        <v>5</v>
      </c>
      <c r="CW21" s="8">
        <f t="shared" si="55"/>
        <v>5</v>
      </c>
      <c r="CX21" s="8">
        <f t="shared" si="55"/>
        <v>4</v>
      </c>
    </row>
    <row r="22" spans="1:102" s="3" customFormat="1" x14ac:dyDescent="0.25">
      <c r="A22" s="57" t="s">
        <v>6</v>
      </c>
      <c r="B22" s="48">
        <v>8</v>
      </c>
      <c r="C22" s="48">
        <v>4</v>
      </c>
      <c r="D22" s="48">
        <v>3</v>
      </c>
      <c r="E22" s="48">
        <v>5</v>
      </c>
      <c r="F22" s="48">
        <v>3</v>
      </c>
      <c r="G22" s="48">
        <v>6</v>
      </c>
      <c r="H22" s="48">
        <v>4</v>
      </c>
      <c r="I22" s="48">
        <v>5</v>
      </c>
      <c r="J22" s="48">
        <v>2</v>
      </c>
      <c r="K22" s="87"/>
      <c r="L22" s="48">
        <v>5</v>
      </c>
      <c r="M22" s="48">
        <v>3</v>
      </c>
      <c r="N22" s="48">
        <v>6</v>
      </c>
      <c r="O22" s="48">
        <v>3</v>
      </c>
      <c r="P22" s="48">
        <v>3</v>
      </c>
      <c r="Q22" s="48">
        <v>8</v>
      </c>
      <c r="R22" s="48">
        <v>4</v>
      </c>
      <c r="S22" s="48">
        <v>4</v>
      </c>
      <c r="T22" s="48">
        <v>3.75</v>
      </c>
      <c r="U22" s="88"/>
      <c r="V22" s="53"/>
      <c r="W22" s="58"/>
      <c r="X22" s="58"/>
      <c r="Y22" s="49"/>
      <c r="AA22" s="12"/>
      <c r="AB22" s="12"/>
      <c r="AC22" s="12"/>
      <c r="AD22" s="12"/>
      <c r="AE22" s="12"/>
      <c r="AF22" s="12"/>
      <c r="AG22" s="12"/>
      <c r="AH22" s="12"/>
      <c r="AI22" s="12"/>
      <c r="AJ22" s="99"/>
      <c r="AK22" s="12"/>
      <c r="AL22" s="12"/>
      <c r="AM22" s="12"/>
      <c r="AN22" s="12"/>
      <c r="AO22" s="12"/>
      <c r="AP22" s="12"/>
      <c r="AQ22" s="12"/>
      <c r="AR22" s="12"/>
      <c r="AS22" s="12"/>
      <c r="AT22" s="8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4">
        <f>B22</f>
        <v>8</v>
      </c>
      <c r="BQ22" s="14">
        <f t="shared" ref="BQ22:CH22" si="56">C22</f>
        <v>4</v>
      </c>
      <c r="BR22" s="14">
        <f t="shared" si="56"/>
        <v>3</v>
      </c>
      <c r="BS22" s="14">
        <f t="shared" si="56"/>
        <v>5</v>
      </c>
      <c r="BT22" s="14">
        <f t="shared" si="56"/>
        <v>3</v>
      </c>
      <c r="BU22" s="14">
        <f t="shared" si="56"/>
        <v>6</v>
      </c>
      <c r="BV22" s="14">
        <f t="shared" si="56"/>
        <v>4</v>
      </c>
      <c r="BW22" s="14">
        <f t="shared" si="56"/>
        <v>5</v>
      </c>
      <c r="BX22" s="14">
        <f t="shared" si="56"/>
        <v>2</v>
      </c>
      <c r="BY22" s="14">
        <f t="shared" si="56"/>
        <v>0</v>
      </c>
      <c r="BZ22" s="14">
        <f t="shared" si="56"/>
        <v>5</v>
      </c>
      <c r="CA22" s="14">
        <f t="shared" si="56"/>
        <v>3</v>
      </c>
      <c r="CB22" s="14">
        <f t="shared" si="56"/>
        <v>6</v>
      </c>
      <c r="CC22" s="14">
        <f t="shared" si="56"/>
        <v>3</v>
      </c>
      <c r="CD22" s="14">
        <f t="shared" si="56"/>
        <v>3</v>
      </c>
      <c r="CE22" s="14">
        <f t="shared" si="56"/>
        <v>8</v>
      </c>
      <c r="CF22" s="14">
        <f t="shared" si="56"/>
        <v>4</v>
      </c>
      <c r="CG22" s="14">
        <f t="shared" si="56"/>
        <v>4</v>
      </c>
      <c r="CH22" s="14">
        <f t="shared" si="56"/>
        <v>3.75</v>
      </c>
      <c r="CI22" s="13"/>
      <c r="CJ22" s="29"/>
      <c r="CK22" s="29"/>
      <c r="CL22" s="29"/>
      <c r="CM22" s="29"/>
      <c r="CN22" s="29"/>
      <c r="CO22" s="1"/>
      <c r="CP22" s="8"/>
      <c r="CQ22" s="8"/>
      <c r="CR22" s="8"/>
      <c r="CS22" s="8"/>
      <c r="CT22" s="8"/>
      <c r="CU22" s="8"/>
      <c r="CV22" s="8"/>
      <c r="CW22" s="8"/>
      <c r="CX22" s="8"/>
    </row>
    <row r="23" spans="1:102" s="3" customFormat="1" x14ac:dyDescent="0.25">
      <c r="A23" s="83">
        <v>45504</v>
      </c>
      <c r="B23" s="100">
        <v>7</v>
      </c>
      <c r="C23" s="100">
        <v>6</v>
      </c>
      <c r="D23" s="100">
        <v>4</v>
      </c>
      <c r="E23" s="100">
        <v>5</v>
      </c>
      <c r="F23" s="100">
        <v>4</v>
      </c>
      <c r="G23" s="100">
        <v>9</v>
      </c>
      <c r="H23" s="100">
        <v>7</v>
      </c>
      <c r="I23" s="100">
        <v>8</v>
      </c>
      <c r="J23" s="100">
        <v>5</v>
      </c>
      <c r="K23" s="84">
        <f>SUM(B23:J23)</f>
        <v>55</v>
      </c>
      <c r="L23" s="100">
        <v>6</v>
      </c>
      <c r="M23" s="100">
        <v>4</v>
      </c>
      <c r="N23" s="100">
        <v>5</v>
      </c>
      <c r="O23" s="100">
        <v>5</v>
      </c>
      <c r="P23" s="100">
        <v>5</v>
      </c>
      <c r="Q23" s="100">
        <v>8</v>
      </c>
      <c r="R23" s="100">
        <v>8</v>
      </c>
      <c r="S23" s="100">
        <v>5</v>
      </c>
      <c r="T23" s="100">
        <v>3</v>
      </c>
      <c r="U23" s="84">
        <f>SUM(L23:T23)</f>
        <v>49</v>
      </c>
      <c r="V23" s="85">
        <f>SUM(K23+U23)</f>
        <v>104</v>
      </c>
      <c r="W23" s="85">
        <v>-23</v>
      </c>
      <c r="X23" s="85">
        <f>IF(V23&gt;30,V23+W23,0)</f>
        <v>81</v>
      </c>
      <c r="Y23" s="101">
        <v>0.5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99"/>
      <c r="AK23" s="12"/>
      <c r="AL23" s="12"/>
      <c r="AM23" s="12"/>
      <c r="AN23" s="12"/>
      <c r="AO23" s="12"/>
      <c r="AP23" s="12"/>
      <c r="AQ23" s="12"/>
      <c r="AR23" s="12"/>
      <c r="AS23" s="12"/>
      <c r="AT23" s="8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3"/>
      <c r="CJ23" s="38">
        <f>IF($Y23=2,2,0)</f>
        <v>0</v>
      </c>
      <c r="CK23" s="38">
        <f>IF($Y23=1.5,1.5,0)</f>
        <v>0</v>
      </c>
      <c r="CL23" s="38">
        <f>IF($Y23=1,1,0)</f>
        <v>0</v>
      </c>
      <c r="CM23" s="38">
        <f>IF($Y23=0.5,0.5,0)</f>
        <v>0.5</v>
      </c>
      <c r="CN23" s="20">
        <f>SUM(CJ23:CM23)</f>
        <v>0.5</v>
      </c>
      <c r="CO23" s="1"/>
      <c r="CP23" s="8">
        <f>L23</f>
        <v>6</v>
      </c>
      <c r="CQ23" s="8">
        <f t="shared" ref="CQ23:CX23" si="57">M23</f>
        <v>4</v>
      </c>
      <c r="CR23" s="8">
        <f t="shared" si="57"/>
        <v>5</v>
      </c>
      <c r="CS23" s="8">
        <f t="shared" si="57"/>
        <v>5</v>
      </c>
      <c r="CT23" s="8">
        <f t="shared" si="57"/>
        <v>5</v>
      </c>
      <c r="CU23" s="8">
        <f t="shared" si="57"/>
        <v>8</v>
      </c>
      <c r="CV23" s="8">
        <f t="shared" si="57"/>
        <v>8</v>
      </c>
      <c r="CW23" s="8">
        <f t="shared" si="57"/>
        <v>5</v>
      </c>
      <c r="CX23" s="8">
        <f t="shared" si="57"/>
        <v>3</v>
      </c>
    </row>
    <row r="24" spans="1:102" s="3" customFormat="1" x14ac:dyDescent="0.25">
      <c r="A24" s="57" t="s">
        <v>6</v>
      </c>
      <c r="B24" s="48">
        <v>6</v>
      </c>
      <c r="C24" s="48">
        <v>5</v>
      </c>
      <c r="D24" s="48">
        <v>3</v>
      </c>
      <c r="E24" s="48">
        <v>4</v>
      </c>
      <c r="F24" s="48">
        <v>3</v>
      </c>
      <c r="G24" s="48">
        <v>8</v>
      </c>
      <c r="H24" s="48">
        <v>6</v>
      </c>
      <c r="I24" s="48">
        <v>7</v>
      </c>
      <c r="J24" s="48">
        <v>4</v>
      </c>
      <c r="K24" s="87"/>
      <c r="L24" s="48">
        <v>5</v>
      </c>
      <c r="M24" s="48">
        <v>3</v>
      </c>
      <c r="N24" s="48">
        <v>4</v>
      </c>
      <c r="O24" s="48">
        <v>4</v>
      </c>
      <c r="P24" s="48">
        <v>4</v>
      </c>
      <c r="Q24" s="48">
        <v>7</v>
      </c>
      <c r="R24" s="48">
        <v>7</v>
      </c>
      <c r="S24" s="48">
        <v>4</v>
      </c>
      <c r="T24" s="48">
        <v>2.75</v>
      </c>
      <c r="U24" s="88"/>
      <c r="V24" s="53"/>
      <c r="W24" s="58"/>
      <c r="X24" s="58"/>
      <c r="Y24" s="49"/>
      <c r="AA24" s="12"/>
      <c r="AB24" s="12"/>
      <c r="AC24" s="12"/>
      <c r="AD24" s="12"/>
      <c r="AE24" s="12"/>
      <c r="AF24" s="12"/>
      <c r="AG24" s="12"/>
      <c r="AH24" s="12"/>
      <c r="AI24" s="12"/>
      <c r="AJ24" s="99"/>
      <c r="AK24" s="12"/>
      <c r="AL24" s="12"/>
      <c r="AM24" s="12"/>
      <c r="AN24" s="12"/>
      <c r="AO24" s="12"/>
      <c r="AP24" s="12"/>
      <c r="AQ24" s="12"/>
      <c r="AR24" s="12"/>
      <c r="AS24" s="12"/>
      <c r="AT24" s="8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4">
        <f>B24</f>
        <v>6</v>
      </c>
      <c r="BQ24" s="14">
        <f t="shared" ref="BQ24:CH24" si="58">C24</f>
        <v>5</v>
      </c>
      <c r="BR24" s="14">
        <f t="shared" si="58"/>
        <v>3</v>
      </c>
      <c r="BS24" s="14">
        <f t="shared" si="58"/>
        <v>4</v>
      </c>
      <c r="BT24" s="14">
        <f t="shared" si="58"/>
        <v>3</v>
      </c>
      <c r="BU24" s="14">
        <f t="shared" si="58"/>
        <v>8</v>
      </c>
      <c r="BV24" s="14">
        <f t="shared" si="58"/>
        <v>6</v>
      </c>
      <c r="BW24" s="14">
        <f t="shared" si="58"/>
        <v>7</v>
      </c>
      <c r="BX24" s="14">
        <f t="shared" si="58"/>
        <v>4</v>
      </c>
      <c r="BY24" s="14">
        <f t="shared" si="58"/>
        <v>0</v>
      </c>
      <c r="BZ24" s="14">
        <f t="shared" si="58"/>
        <v>5</v>
      </c>
      <c r="CA24" s="14">
        <f t="shared" si="58"/>
        <v>3</v>
      </c>
      <c r="CB24" s="14">
        <f t="shared" si="58"/>
        <v>4</v>
      </c>
      <c r="CC24" s="14">
        <f t="shared" si="58"/>
        <v>4</v>
      </c>
      <c r="CD24" s="14">
        <f t="shared" si="58"/>
        <v>4</v>
      </c>
      <c r="CE24" s="14">
        <f t="shared" si="58"/>
        <v>7</v>
      </c>
      <c r="CF24" s="14">
        <f t="shared" si="58"/>
        <v>7</v>
      </c>
      <c r="CG24" s="14">
        <f t="shared" si="58"/>
        <v>4</v>
      </c>
      <c r="CH24" s="14">
        <f t="shared" si="58"/>
        <v>2.75</v>
      </c>
      <c r="CI24" s="13"/>
      <c r="CJ24" s="29"/>
      <c r="CK24" s="29"/>
      <c r="CL24" s="29"/>
      <c r="CM24" s="29"/>
      <c r="CN24" s="29"/>
      <c r="CO24" s="1"/>
      <c r="CP24" s="8"/>
      <c r="CQ24" s="8"/>
      <c r="CR24" s="8"/>
      <c r="CS24" s="8"/>
      <c r="CT24" s="8"/>
      <c r="CU24" s="8"/>
      <c r="CV24" s="8"/>
      <c r="CW24" s="8"/>
      <c r="CX24" s="8"/>
    </row>
    <row r="25" spans="1:102" s="3" customFormat="1" x14ac:dyDescent="0.25">
      <c r="A25" s="83">
        <v>45497</v>
      </c>
      <c r="B25" s="100">
        <v>6</v>
      </c>
      <c r="C25" s="100">
        <v>6</v>
      </c>
      <c r="D25" s="100">
        <v>3</v>
      </c>
      <c r="E25" s="100">
        <v>5</v>
      </c>
      <c r="F25" s="100">
        <v>4</v>
      </c>
      <c r="G25" s="100">
        <v>6</v>
      </c>
      <c r="H25" s="100">
        <v>5</v>
      </c>
      <c r="I25" s="100">
        <v>5</v>
      </c>
      <c r="J25" s="100">
        <v>5</v>
      </c>
      <c r="K25" s="84">
        <f>SUM(B25:J25)</f>
        <v>45</v>
      </c>
      <c r="L25" s="100">
        <v>6</v>
      </c>
      <c r="M25" s="100">
        <v>5</v>
      </c>
      <c r="N25" s="100">
        <v>5</v>
      </c>
      <c r="O25" s="100">
        <v>7</v>
      </c>
      <c r="P25" s="100">
        <v>4</v>
      </c>
      <c r="Q25" s="100">
        <v>6</v>
      </c>
      <c r="R25" s="100">
        <v>9</v>
      </c>
      <c r="S25" s="100">
        <v>5</v>
      </c>
      <c r="T25" s="100">
        <v>4</v>
      </c>
      <c r="U25" s="84">
        <f>SUM(L25:T25)</f>
        <v>51</v>
      </c>
      <c r="V25" s="85">
        <f>SUM(K25+U25)</f>
        <v>96</v>
      </c>
      <c r="W25" s="85">
        <v>-23</v>
      </c>
      <c r="X25" s="85">
        <f>IF(V25&gt;30,V25+W25,0)</f>
        <v>73</v>
      </c>
      <c r="Y25" s="101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99"/>
      <c r="AK25" s="12"/>
      <c r="AL25" s="12"/>
      <c r="AM25" s="12"/>
      <c r="AN25" s="12"/>
      <c r="AO25" s="12"/>
      <c r="AP25" s="12"/>
      <c r="AQ25" s="12"/>
      <c r="AR25" s="12"/>
      <c r="AS25" s="12"/>
      <c r="AT25" s="8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3"/>
      <c r="CJ25" s="38">
        <f>IF($Y25=2,2,0)</f>
        <v>0</v>
      </c>
      <c r="CK25" s="38">
        <f>IF($Y25=1.5,1.5,0)</f>
        <v>0</v>
      </c>
      <c r="CL25" s="38">
        <f>IF($Y25=1,1,0)</f>
        <v>1</v>
      </c>
      <c r="CM25" s="38">
        <f>IF($Y25=0.5,0.5,0)</f>
        <v>0</v>
      </c>
      <c r="CN25" s="20">
        <f>SUM(CJ25:CM25)</f>
        <v>1</v>
      </c>
      <c r="CO25" s="1"/>
      <c r="CP25" s="8">
        <f>L25</f>
        <v>6</v>
      </c>
      <c r="CQ25" s="8">
        <f t="shared" ref="CQ25:CX25" si="59">M25</f>
        <v>5</v>
      </c>
      <c r="CR25" s="8">
        <f t="shared" si="59"/>
        <v>5</v>
      </c>
      <c r="CS25" s="8">
        <f t="shared" si="59"/>
        <v>7</v>
      </c>
      <c r="CT25" s="8">
        <f t="shared" si="59"/>
        <v>4</v>
      </c>
      <c r="CU25" s="8">
        <f t="shared" si="59"/>
        <v>6</v>
      </c>
      <c r="CV25" s="8">
        <f t="shared" si="59"/>
        <v>9</v>
      </c>
      <c r="CW25" s="8">
        <f t="shared" si="59"/>
        <v>5</v>
      </c>
      <c r="CX25" s="8">
        <f t="shared" si="59"/>
        <v>4</v>
      </c>
    </row>
    <row r="26" spans="1:102" s="3" customFormat="1" x14ac:dyDescent="0.25">
      <c r="A26" s="57" t="s">
        <v>6</v>
      </c>
      <c r="B26" s="48">
        <v>5</v>
      </c>
      <c r="C26" s="48">
        <v>5</v>
      </c>
      <c r="D26" s="48">
        <v>2</v>
      </c>
      <c r="E26" s="48">
        <v>4</v>
      </c>
      <c r="F26" s="48">
        <v>3</v>
      </c>
      <c r="G26" s="48">
        <v>5</v>
      </c>
      <c r="H26" s="48">
        <v>4</v>
      </c>
      <c r="I26" s="48">
        <v>4</v>
      </c>
      <c r="J26" s="48">
        <v>4</v>
      </c>
      <c r="K26" s="87"/>
      <c r="L26" s="48">
        <v>5</v>
      </c>
      <c r="M26" s="48">
        <v>4</v>
      </c>
      <c r="N26" s="48">
        <v>4</v>
      </c>
      <c r="O26" s="48">
        <v>6</v>
      </c>
      <c r="P26" s="48">
        <v>3</v>
      </c>
      <c r="Q26" s="48">
        <v>5</v>
      </c>
      <c r="R26" s="48">
        <v>8</v>
      </c>
      <c r="S26" s="48">
        <v>4</v>
      </c>
      <c r="T26" s="48">
        <v>3.75</v>
      </c>
      <c r="U26" s="88"/>
      <c r="V26" s="53"/>
      <c r="W26" s="58"/>
      <c r="X26" s="58"/>
      <c r="Y26" s="49"/>
      <c r="AA26" s="12"/>
      <c r="AB26" s="12"/>
      <c r="AC26" s="12"/>
      <c r="AD26" s="12"/>
      <c r="AE26" s="12"/>
      <c r="AF26" s="12"/>
      <c r="AG26" s="12"/>
      <c r="AH26" s="12"/>
      <c r="AI26" s="12"/>
      <c r="AJ26" s="99"/>
      <c r="AK26" s="12"/>
      <c r="AL26" s="12"/>
      <c r="AM26" s="12"/>
      <c r="AN26" s="12"/>
      <c r="AO26" s="12"/>
      <c r="AP26" s="12"/>
      <c r="AQ26" s="12"/>
      <c r="AR26" s="12"/>
      <c r="AS26" s="12"/>
      <c r="AT26" s="8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4">
        <f>B26</f>
        <v>5</v>
      </c>
      <c r="BQ26" s="14">
        <f t="shared" ref="BQ26:CH26" si="60">C26</f>
        <v>5</v>
      </c>
      <c r="BR26" s="14">
        <f t="shared" si="60"/>
        <v>2</v>
      </c>
      <c r="BS26" s="14">
        <f t="shared" si="60"/>
        <v>4</v>
      </c>
      <c r="BT26" s="14">
        <f t="shared" si="60"/>
        <v>3</v>
      </c>
      <c r="BU26" s="14">
        <f t="shared" si="60"/>
        <v>5</v>
      </c>
      <c r="BV26" s="14">
        <f t="shared" si="60"/>
        <v>4</v>
      </c>
      <c r="BW26" s="14">
        <f t="shared" si="60"/>
        <v>4</v>
      </c>
      <c r="BX26" s="14">
        <f t="shared" si="60"/>
        <v>4</v>
      </c>
      <c r="BY26" s="14">
        <f t="shared" si="60"/>
        <v>0</v>
      </c>
      <c r="BZ26" s="14">
        <f t="shared" si="60"/>
        <v>5</v>
      </c>
      <c r="CA26" s="14">
        <f t="shared" si="60"/>
        <v>4</v>
      </c>
      <c r="CB26" s="14">
        <f t="shared" si="60"/>
        <v>4</v>
      </c>
      <c r="CC26" s="14">
        <f t="shared" si="60"/>
        <v>6</v>
      </c>
      <c r="CD26" s="14">
        <f t="shared" si="60"/>
        <v>3</v>
      </c>
      <c r="CE26" s="14">
        <f t="shared" si="60"/>
        <v>5</v>
      </c>
      <c r="CF26" s="14">
        <f t="shared" si="60"/>
        <v>8</v>
      </c>
      <c r="CG26" s="14">
        <f t="shared" si="60"/>
        <v>4</v>
      </c>
      <c r="CH26" s="14">
        <f t="shared" si="60"/>
        <v>3.75</v>
      </c>
      <c r="CI26" s="13"/>
      <c r="CJ26" s="29"/>
      <c r="CK26" s="29"/>
      <c r="CL26" s="29"/>
      <c r="CM26" s="29"/>
      <c r="CN26" s="29"/>
      <c r="CO26" s="1"/>
      <c r="CP26" s="8"/>
      <c r="CQ26" s="8"/>
      <c r="CR26" s="8"/>
      <c r="CS26" s="8"/>
      <c r="CT26" s="8"/>
      <c r="CU26" s="8"/>
      <c r="CV26" s="8"/>
      <c r="CW26" s="8"/>
      <c r="CX26" s="8"/>
    </row>
    <row r="27" spans="1:102" s="3" customFormat="1" x14ac:dyDescent="0.25">
      <c r="A27" s="83">
        <v>45490</v>
      </c>
      <c r="B27" s="100">
        <v>9</v>
      </c>
      <c r="C27" s="100">
        <v>6</v>
      </c>
      <c r="D27" s="100">
        <v>5</v>
      </c>
      <c r="E27" s="100">
        <v>5</v>
      </c>
      <c r="F27" s="100">
        <v>3</v>
      </c>
      <c r="G27" s="100">
        <v>6</v>
      </c>
      <c r="H27" s="100">
        <v>6</v>
      </c>
      <c r="I27" s="100">
        <v>5</v>
      </c>
      <c r="J27" s="100">
        <v>5</v>
      </c>
      <c r="K27" s="84">
        <f>SUM(B27:J27)</f>
        <v>50</v>
      </c>
      <c r="L27" s="100">
        <v>6</v>
      </c>
      <c r="M27" s="100">
        <v>5</v>
      </c>
      <c r="N27" s="100">
        <v>6</v>
      </c>
      <c r="O27" s="100">
        <v>5</v>
      </c>
      <c r="P27" s="100">
        <v>4</v>
      </c>
      <c r="Q27" s="100">
        <v>8</v>
      </c>
      <c r="R27" s="100">
        <v>9</v>
      </c>
      <c r="S27" s="100">
        <v>6</v>
      </c>
      <c r="T27" s="100">
        <v>6</v>
      </c>
      <c r="U27" s="84">
        <f>SUM(L27:T27)</f>
        <v>55</v>
      </c>
      <c r="V27" s="85">
        <f>SUM(K27+U27)</f>
        <v>105</v>
      </c>
      <c r="W27" s="85">
        <v>-23</v>
      </c>
      <c r="X27" s="85">
        <f>IF(V27&gt;30,V27+W27,0)</f>
        <v>82</v>
      </c>
      <c r="Y27" s="101">
        <v>1.5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99"/>
      <c r="AK27" s="12"/>
      <c r="AL27" s="12"/>
      <c r="AM27" s="12"/>
      <c r="AN27" s="12"/>
      <c r="AO27" s="12"/>
      <c r="AP27" s="12"/>
      <c r="AQ27" s="12"/>
      <c r="AR27" s="12"/>
      <c r="AS27" s="12"/>
      <c r="AT27" s="8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3"/>
      <c r="CJ27" s="38">
        <f>IF($Y27=2,2,0)</f>
        <v>0</v>
      </c>
      <c r="CK27" s="38">
        <f>IF($Y27=1.5,1.5,0)</f>
        <v>1.5</v>
      </c>
      <c r="CL27" s="38">
        <f>IF($Y27=1,1,0)</f>
        <v>0</v>
      </c>
      <c r="CM27" s="38">
        <f>IF($Y27=0.5,0.5,0)</f>
        <v>0</v>
      </c>
      <c r="CN27" s="20">
        <f>SUM(CJ27:CM27)</f>
        <v>1.5</v>
      </c>
      <c r="CO27" s="1"/>
      <c r="CP27" s="8">
        <f>L27</f>
        <v>6</v>
      </c>
      <c r="CQ27" s="8">
        <f t="shared" ref="CQ27:CX27" si="61">M27</f>
        <v>5</v>
      </c>
      <c r="CR27" s="8">
        <f t="shared" si="61"/>
        <v>6</v>
      </c>
      <c r="CS27" s="8">
        <f t="shared" si="61"/>
        <v>5</v>
      </c>
      <c r="CT27" s="8">
        <f t="shared" si="61"/>
        <v>4</v>
      </c>
      <c r="CU27" s="8">
        <f t="shared" si="61"/>
        <v>8</v>
      </c>
      <c r="CV27" s="8">
        <f t="shared" si="61"/>
        <v>9</v>
      </c>
      <c r="CW27" s="8">
        <f t="shared" si="61"/>
        <v>6</v>
      </c>
      <c r="CX27" s="8">
        <f t="shared" si="61"/>
        <v>6</v>
      </c>
    </row>
    <row r="28" spans="1:102" s="3" customFormat="1" x14ac:dyDescent="0.25">
      <c r="A28" s="57" t="s">
        <v>6</v>
      </c>
      <c r="B28" s="48">
        <v>8</v>
      </c>
      <c r="C28" s="48">
        <v>5</v>
      </c>
      <c r="D28" s="48">
        <v>4</v>
      </c>
      <c r="E28" s="48">
        <v>4</v>
      </c>
      <c r="F28" s="48">
        <v>2</v>
      </c>
      <c r="G28" s="48">
        <v>5</v>
      </c>
      <c r="H28" s="48">
        <v>5</v>
      </c>
      <c r="I28" s="48">
        <v>4</v>
      </c>
      <c r="J28" s="48">
        <v>4</v>
      </c>
      <c r="K28" s="87"/>
      <c r="L28" s="48">
        <v>5</v>
      </c>
      <c r="M28" s="48">
        <v>4</v>
      </c>
      <c r="N28" s="48">
        <v>5</v>
      </c>
      <c r="O28" s="48">
        <v>4</v>
      </c>
      <c r="P28" s="48">
        <v>3</v>
      </c>
      <c r="Q28" s="48">
        <v>7</v>
      </c>
      <c r="R28" s="48">
        <v>8</v>
      </c>
      <c r="S28" s="48">
        <v>5</v>
      </c>
      <c r="T28" s="48">
        <v>5.75</v>
      </c>
      <c r="U28" s="88"/>
      <c r="V28" s="53"/>
      <c r="W28" s="58"/>
      <c r="X28" s="58"/>
      <c r="Y28" s="49"/>
      <c r="AA28" s="12"/>
      <c r="AB28" s="12"/>
      <c r="AC28" s="12"/>
      <c r="AD28" s="12"/>
      <c r="AE28" s="12"/>
      <c r="AF28" s="12"/>
      <c r="AG28" s="12"/>
      <c r="AH28" s="12"/>
      <c r="AI28" s="12"/>
      <c r="AJ28" s="99"/>
      <c r="AK28" s="12"/>
      <c r="AL28" s="12"/>
      <c r="AM28" s="12"/>
      <c r="AN28" s="12"/>
      <c r="AO28" s="12"/>
      <c r="AP28" s="12"/>
      <c r="AQ28" s="12"/>
      <c r="AR28" s="12"/>
      <c r="AS28" s="12"/>
      <c r="AT28" s="8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4">
        <f>B28</f>
        <v>8</v>
      </c>
      <c r="BQ28" s="14">
        <f t="shared" ref="BQ28:CH28" si="62">C28</f>
        <v>5</v>
      </c>
      <c r="BR28" s="14">
        <f t="shared" si="62"/>
        <v>4</v>
      </c>
      <c r="BS28" s="14">
        <f t="shared" si="62"/>
        <v>4</v>
      </c>
      <c r="BT28" s="14">
        <f t="shared" si="62"/>
        <v>2</v>
      </c>
      <c r="BU28" s="14">
        <f t="shared" si="62"/>
        <v>5</v>
      </c>
      <c r="BV28" s="14">
        <f t="shared" si="62"/>
        <v>5</v>
      </c>
      <c r="BW28" s="14">
        <f t="shared" si="62"/>
        <v>4</v>
      </c>
      <c r="BX28" s="14">
        <f t="shared" si="62"/>
        <v>4</v>
      </c>
      <c r="BY28" s="14">
        <f t="shared" si="62"/>
        <v>0</v>
      </c>
      <c r="BZ28" s="14">
        <f t="shared" si="62"/>
        <v>5</v>
      </c>
      <c r="CA28" s="14">
        <f t="shared" si="62"/>
        <v>4</v>
      </c>
      <c r="CB28" s="14">
        <f t="shared" si="62"/>
        <v>5</v>
      </c>
      <c r="CC28" s="14">
        <f t="shared" si="62"/>
        <v>4</v>
      </c>
      <c r="CD28" s="14">
        <f t="shared" si="62"/>
        <v>3</v>
      </c>
      <c r="CE28" s="14">
        <f t="shared" si="62"/>
        <v>7</v>
      </c>
      <c r="CF28" s="14">
        <f t="shared" si="62"/>
        <v>8</v>
      </c>
      <c r="CG28" s="14">
        <f t="shared" si="62"/>
        <v>5</v>
      </c>
      <c r="CH28" s="14">
        <f t="shared" si="62"/>
        <v>5.75</v>
      </c>
      <c r="CI28" s="13"/>
      <c r="CJ28" s="29"/>
      <c r="CK28" s="29"/>
      <c r="CL28" s="29"/>
      <c r="CM28" s="29"/>
      <c r="CN28" s="29"/>
      <c r="CO28" s="1"/>
      <c r="CP28" s="8"/>
      <c r="CQ28" s="8"/>
      <c r="CR28" s="8"/>
      <c r="CS28" s="8"/>
      <c r="CT28" s="8"/>
      <c r="CU28" s="8"/>
      <c r="CV28" s="8"/>
      <c r="CW28" s="8"/>
      <c r="CX28" s="8"/>
    </row>
    <row r="29" spans="1:102" s="3" customFormat="1" x14ac:dyDescent="0.25">
      <c r="A29" s="83">
        <v>45476</v>
      </c>
      <c r="B29" s="100">
        <v>9</v>
      </c>
      <c r="C29" s="100">
        <v>6</v>
      </c>
      <c r="D29" s="100">
        <v>3</v>
      </c>
      <c r="E29" s="100">
        <v>5</v>
      </c>
      <c r="F29" s="100">
        <v>4</v>
      </c>
      <c r="G29" s="100">
        <v>6</v>
      </c>
      <c r="H29" s="100">
        <v>6</v>
      </c>
      <c r="I29" s="100">
        <v>6</v>
      </c>
      <c r="J29" s="100">
        <v>5</v>
      </c>
      <c r="K29" s="84">
        <f>SUM(B29:J29)</f>
        <v>50</v>
      </c>
      <c r="L29" s="100">
        <v>6</v>
      </c>
      <c r="M29" s="100">
        <v>6</v>
      </c>
      <c r="N29" s="100">
        <v>6</v>
      </c>
      <c r="O29" s="100">
        <v>6</v>
      </c>
      <c r="P29" s="100">
        <v>6</v>
      </c>
      <c r="Q29" s="100">
        <v>6</v>
      </c>
      <c r="R29" s="100">
        <v>5</v>
      </c>
      <c r="S29" s="100">
        <v>6</v>
      </c>
      <c r="T29" s="100">
        <v>3</v>
      </c>
      <c r="U29" s="84">
        <f>SUM(L29:T29)</f>
        <v>50</v>
      </c>
      <c r="V29" s="85">
        <f>SUM(K29+U29)</f>
        <v>100</v>
      </c>
      <c r="W29" s="85">
        <v>-23</v>
      </c>
      <c r="X29" s="85">
        <f>IF(V29&gt;30,V29+W29,0)</f>
        <v>77</v>
      </c>
      <c r="Y29" s="101">
        <v>0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99"/>
      <c r="AK29" s="12"/>
      <c r="AL29" s="12"/>
      <c r="AM29" s="12"/>
      <c r="AN29" s="12"/>
      <c r="AO29" s="12"/>
      <c r="AP29" s="12"/>
      <c r="AQ29" s="12"/>
      <c r="AR29" s="12"/>
      <c r="AS29" s="12"/>
      <c r="AT29" s="8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3"/>
      <c r="CJ29" s="38">
        <f>IF($Y29=2,2,0)</f>
        <v>0</v>
      </c>
      <c r="CK29" s="38">
        <f>IF($Y29=1.5,1.5,0)</f>
        <v>0</v>
      </c>
      <c r="CL29" s="38">
        <f>IF($Y29=1,1,0)</f>
        <v>0</v>
      </c>
      <c r="CM29" s="38">
        <f>IF($Y29=0.5,0.5,0)</f>
        <v>0</v>
      </c>
      <c r="CN29" s="20">
        <f>SUM(CJ29:CM29)</f>
        <v>0</v>
      </c>
      <c r="CO29" s="1"/>
      <c r="CP29" s="8">
        <f>L29</f>
        <v>6</v>
      </c>
      <c r="CQ29" s="8">
        <f t="shared" ref="CQ29:CX29" si="63">M29</f>
        <v>6</v>
      </c>
      <c r="CR29" s="8">
        <f t="shared" si="63"/>
        <v>6</v>
      </c>
      <c r="CS29" s="8">
        <f t="shared" si="63"/>
        <v>6</v>
      </c>
      <c r="CT29" s="8">
        <f t="shared" si="63"/>
        <v>6</v>
      </c>
      <c r="CU29" s="8">
        <f t="shared" si="63"/>
        <v>6</v>
      </c>
      <c r="CV29" s="8">
        <f t="shared" si="63"/>
        <v>5</v>
      </c>
      <c r="CW29" s="8">
        <f t="shared" si="63"/>
        <v>6</v>
      </c>
      <c r="CX29" s="8">
        <f t="shared" si="63"/>
        <v>3</v>
      </c>
    </row>
    <row r="30" spans="1:102" s="3" customFormat="1" x14ac:dyDescent="0.25">
      <c r="A30" s="57" t="s">
        <v>6</v>
      </c>
      <c r="B30" s="48">
        <v>8</v>
      </c>
      <c r="C30" s="48">
        <v>5</v>
      </c>
      <c r="D30" s="48">
        <v>2</v>
      </c>
      <c r="E30" s="48">
        <v>4</v>
      </c>
      <c r="F30" s="48">
        <v>3</v>
      </c>
      <c r="G30" s="48">
        <v>5</v>
      </c>
      <c r="H30" s="48">
        <v>5</v>
      </c>
      <c r="I30" s="48">
        <v>5</v>
      </c>
      <c r="J30" s="48">
        <v>4</v>
      </c>
      <c r="K30" s="87"/>
      <c r="L30" s="48">
        <v>5</v>
      </c>
      <c r="M30" s="48">
        <v>5</v>
      </c>
      <c r="N30" s="48">
        <v>5</v>
      </c>
      <c r="O30" s="48">
        <v>5</v>
      </c>
      <c r="P30" s="48">
        <v>5</v>
      </c>
      <c r="Q30" s="48">
        <v>5</v>
      </c>
      <c r="R30" s="48">
        <v>4</v>
      </c>
      <c r="S30" s="48">
        <v>5</v>
      </c>
      <c r="T30" s="48">
        <v>2.75</v>
      </c>
      <c r="U30" s="88"/>
      <c r="V30" s="53"/>
      <c r="W30" s="58"/>
      <c r="X30" s="58"/>
      <c r="Y30" s="49"/>
      <c r="AA30" s="12"/>
      <c r="AB30" s="12"/>
      <c r="AC30" s="12"/>
      <c r="AD30" s="12"/>
      <c r="AE30" s="12"/>
      <c r="AF30" s="12"/>
      <c r="AG30" s="12"/>
      <c r="AH30" s="12"/>
      <c r="AI30" s="12"/>
      <c r="AJ30" s="99"/>
      <c r="AK30" s="12"/>
      <c r="AL30" s="12"/>
      <c r="AM30" s="12"/>
      <c r="AN30" s="12"/>
      <c r="AO30" s="12"/>
      <c r="AP30" s="12"/>
      <c r="AQ30" s="12"/>
      <c r="AR30" s="12"/>
      <c r="AS30" s="12"/>
      <c r="AT30" s="8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4">
        <f>B30</f>
        <v>8</v>
      </c>
      <c r="BQ30" s="14">
        <f t="shared" ref="BQ30:CH30" si="64">C30</f>
        <v>5</v>
      </c>
      <c r="BR30" s="14">
        <f t="shared" si="64"/>
        <v>2</v>
      </c>
      <c r="BS30" s="14">
        <f t="shared" si="64"/>
        <v>4</v>
      </c>
      <c r="BT30" s="14">
        <f t="shared" si="64"/>
        <v>3</v>
      </c>
      <c r="BU30" s="14">
        <f t="shared" si="64"/>
        <v>5</v>
      </c>
      <c r="BV30" s="14">
        <f t="shared" si="64"/>
        <v>5</v>
      </c>
      <c r="BW30" s="14">
        <f t="shared" si="64"/>
        <v>5</v>
      </c>
      <c r="BX30" s="14">
        <f t="shared" si="64"/>
        <v>4</v>
      </c>
      <c r="BY30" s="14">
        <f t="shared" si="64"/>
        <v>0</v>
      </c>
      <c r="BZ30" s="14">
        <f t="shared" si="64"/>
        <v>5</v>
      </c>
      <c r="CA30" s="14">
        <f t="shared" si="64"/>
        <v>5</v>
      </c>
      <c r="CB30" s="14">
        <f t="shared" si="64"/>
        <v>5</v>
      </c>
      <c r="CC30" s="14">
        <f t="shared" si="64"/>
        <v>5</v>
      </c>
      <c r="CD30" s="14">
        <f t="shared" si="64"/>
        <v>5</v>
      </c>
      <c r="CE30" s="14">
        <f t="shared" si="64"/>
        <v>5</v>
      </c>
      <c r="CF30" s="14">
        <f t="shared" si="64"/>
        <v>4</v>
      </c>
      <c r="CG30" s="14">
        <f t="shared" si="64"/>
        <v>5</v>
      </c>
      <c r="CH30" s="14">
        <f t="shared" si="64"/>
        <v>2.75</v>
      </c>
      <c r="CI30" s="13"/>
      <c r="CJ30" s="29"/>
      <c r="CK30" s="29"/>
      <c r="CL30" s="29"/>
      <c r="CM30" s="29"/>
      <c r="CN30" s="29"/>
      <c r="CO30" s="1"/>
      <c r="CP30" s="8"/>
      <c r="CQ30" s="8"/>
      <c r="CR30" s="8"/>
      <c r="CS30" s="8"/>
      <c r="CT30" s="8"/>
      <c r="CU30" s="8"/>
      <c r="CV30" s="8"/>
      <c r="CW30" s="8"/>
      <c r="CX30" s="8"/>
    </row>
    <row r="31" spans="1:102" s="3" customFormat="1" x14ac:dyDescent="0.25">
      <c r="A31" s="83">
        <v>45469</v>
      </c>
      <c r="B31" s="100">
        <v>7</v>
      </c>
      <c r="C31" s="100">
        <v>6</v>
      </c>
      <c r="D31" s="100">
        <v>3</v>
      </c>
      <c r="E31" s="100">
        <v>6</v>
      </c>
      <c r="F31" s="100">
        <v>4</v>
      </c>
      <c r="G31" s="100">
        <v>6</v>
      </c>
      <c r="H31" s="100">
        <v>5</v>
      </c>
      <c r="I31" s="100">
        <v>8</v>
      </c>
      <c r="J31" s="100">
        <v>7</v>
      </c>
      <c r="K31" s="84">
        <f>SUM(B31:J31)</f>
        <v>52</v>
      </c>
      <c r="L31" s="100">
        <v>6</v>
      </c>
      <c r="M31" s="100">
        <v>4</v>
      </c>
      <c r="N31" s="100">
        <v>9</v>
      </c>
      <c r="O31" s="100">
        <v>6</v>
      </c>
      <c r="P31" s="100">
        <v>7</v>
      </c>
      <c r="Q31" s="100">
        <v>8</v>
      </c>
      <c r="R31" s="100">
        <v>7</v>
      </c>
      <c r="S31" s="100">
        <v>6</v>
      </c>
      <c r="T31" s="100">
        <v>6</v>
      </c>
      <c r="U31" s="84">
        <f>SUM(L31:T31)</f>
        <v>59</v>
      </c>
      <c r="V31" s="85">
        <f>SUM(K31+U31)</f>
        <v>111</v>
      </c>
      <c r="W31" s="85">
        <v>-23</v>
      </c>
      <c r="X31" s="85">
        <f>IF(V31&gt;30,V31+W31,0)</f>
        <v>88</v>
      </c>
      <c r="Y31" s="101">
        <v>0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99"/>
      <c r="AK31" s="12"/>
      <c r="AL31" s="12"/>
      <c r="AM31" s="12"/>
      <c r="AN31" s="12"/>
      <c r="AO31" s="12"/>
      <c r="AP31" s="12"/>
      <c r="AQ31" s="12"/>
      <c r="AR31" s="12"/>
      <c r="AS31" s="12"/>
      <c r="AT31" s="8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3"/>
      <c r="CJ31" s="38">
        <f>IF($Y31=2,2,0)</f>
        <v>0</v>
      </c>
      <c r="CK31" s="38">
        <f>IF($Y31=1.5,1.5,0)</f>
        <v>0</v>
      </c>
      <c r="CL31" s="38">
        <f>IF($Y31=1,1,0)</f>
        <v>0</v>
      </c>
      <c r="CM31" s="38">
        <f>IF($Y31=0.5,0.5,0)</f>
        <v>0</v>
      </c>
      <c r="CN31" s="20">
        <f>SUM(CJ31:CM31)</f>
        <v>0</v>
      </c>
      <c r="CO31" s="1"/>
      <c r="CP31" s="8">
        <f>L31</f>
        <v>6</v>
      </c>
      <c r="CQ31" s="8">
        <f t="shared" ref="CQ31:CX31" si="65">M31</f>
        <v>4</v>
      </c>
      <c r="CR31" s="8">
        <f t="shared" si="65"/>
        <v>9</v>
      </c>
      <c r="CS31" s="8">
        <f t="shared" si="65"/>
        <v>6</v>
      </c>
      <c r="CT31" s="8">
        <f t="shared" si="65"/>
        <v>7</v>
      </c>
      <c r="CU31" s="8">
        <f t="shared" si="65"/>
        <v>8</v>
      </c>
      <c r="CV31" s="8">
        <f t="shared" si="65"/>
        <v>7</v>
      </c>
      <c r="CW31" s="8">
        <f t="shared" si="65"/>
        <v>6</v>
      </c>
      <c r="CX31" s="8">
        <f t="shared" si="65"/>
        <v>6</v>
      </c>
    </row>
    <row r="32" spans="1:102" s="3" customFormat="1" x14ac:dyDescent="0.25">
      <c r="A32" s="57" t="s">
        <v>6</v>
      </c>
      <c r="B32" s="48">
        <v>6</v>
      </c>
      <c r="C32" s="48">
        <v>5</v>
      </c>
      <c r="D32" s="48">
        <v>2</v>
      </c>
      <c r="E32" s="48">
        <v>5</v>
      </c>
      <c r="F32" s="48">
        <v>3</v>
      </c>
      <c r="G32" s="48">
        <v>5</v>
      </c>
      <c r="H32" s="48">
        <v>4</v>
      </c>
      <c r="I32" s="48">
        <v>7</v>
      </c>
      <c r="J32" s="48">
        <v>6</v>
      </c>
      <c r="K32" s="87"/>
      <c r="L32" s="48">
        <v>5</v>
      </c>
      <c r="M32" s="48">
        <v>3</v>
      </c>
      <c r="N32" s="48">
        <v>8</v>
      </c>
      <c r="O32" s="48">
        <v>5</v>
      </c>
      <c r="P32" s="48">
        <v>6</v>
      </c>
      <c r="Q32" s="48">
        <v>7</v>
      </c>
      <c r="R32" s="48">
        <v>6</v>
      </c>
      <c r="S32" s="48">
        <v>5</v>
      </c>
      <c r="T32" s="48">
        <v>5.75</v>
      </c>
      <c r="U32" s="88"/>
      <c r="V32" s="53"/>
      <c r="W32" s="58"/>
      <c r="X32" s="58"/>
      <c r="Y32" s="49"/>
      <c r="AA32" s="12"/>
      <c r="AB32" s="12"/>
      <c r="AC32" s="12"/>
      <c r="AD32" s="12"/>
      <c r="AE32" s="12"/>
      <c r="AF32" s="12"/>
      <c r="AG32" s="12"/>
      <c r="AH32" s="12"/>
      <c r="AI32" s="12"/>
      <c r="AJ32" s="99"/>
      <c r="AK32" s="12"/>
      <c r="AL32" s="12"/>
      <c r="AM32" s="12"/>
      <c r="AN32" s="12"/>
      <c r="AO32" s="12"/>
      <c r="AP32" s="12"/>
      <c r="AQ32" s="12"/>
      <c r="AR32" s="12"/>
      <c r="AS32" s="12"/>
      <c r="AT32" s="8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4">
        <f>B32</f>
        <v>6</v>
      </c>
      <c r="BQ32" s="14">
        <f t="shared" ref="BQ32:CH32" si="66">C32</f>
        <v>5</v>
      </c>
      <c r="BR32" s="14">
        <f t="shared" si="66"/>
        <v>2</v>
      </c>
      <c r="BS32" s="14">
        <f t="shared" si="66"/>
        <v>5</v>
      </c>
      <c r="BT32" s="14">
        <f t="shared" si="66"/>
        <v>3</v>
      </c>
      <c r="BU32" s="14">
        <f t="shared" si="66"/>
        <v>5</v>
      </c>
      <c r="BV32" s="14">
        <f t="shared" si="66"/>
        <v>4</v>
      </c>
      <c r="BW32" s="14">
        <f t="shared" si="66"/>
        <v>7</v>
      </c>
      <c r="BX32" s="14">
        <f t="shared" si="66"/>
        <v>6</v>
      </c>
      <c r="BY32" s="14">
        <f t="shared" si="66"/>
        <v>0</v>
      </c>
      <c r="BZ32" s="14">
        <f t="shared" si="66"/>
        <v>5</v>
      </c>
      <c r="CA32" s="14">
        <f t="shared" si="66"/>
        <v>3</v>
      </c>
      <c r="CB32" s="14">
        <f t="shared" si="66"/>
        <v>8</v>
      </c>
      <c r="CC32" s="14">
        <f t="shared" si="66"/>
        <v>5</v>
      </c>
      <c r="CD32" s="14">
        <f t="shared" si="66"/>
        <v>6</v>
      </c>
      <c r="CE32" s="14">
        <f t="shared" si="66"/>
        <v>7</v>
      </c>
      <c r="CF32" s="14">
        <f t="shared" si="66"/>
        <v>6</v>
      </c>
      <c r="CG32" s="14">
        <f t="shared" si="66"/>
        <v>5</v>
      </c>
      <c r="CH32" s="14">
        <f t="shared" si="66"/>
        <v>5.75</v>
      </c>
      <c r="CI32" s="13"/>
      <c r="CJ32" s="29"/>
      <c r="CK32" s="29"/>
      <c r="CL32" s="29"/>
      <c r="CM32" s="29"/>
      <c r="CN32" s="29"/>
      <c r="CO32" s="1"/>
      <c r="CP32" s="8"/>
      <c r="CQ32" s="8"/>
      <c r="CR32" s="8"/>
      <c r="CS32" s="8"/>
      <c r="CT32" s="8"/>
      <c r="CU32" s="8"/>
      <c r="CV32" s="8"/>
      <c r="CW32" s="8"/>
      <c r="CX32" s="8"/>
    </row>
    <row r="33" spans="1:102" s="3" customFormat="1" x14ac:dyDescent="0.25">
      <c r="A33" s="83">
        <v>45462</v>
      </c>
      <c r="B33" s="100">
        <v>10</v>
      </c>
      <c r="C33" s="100">
        <v>5</v>
      </c>
      <c r="D33" s="100">
        <v>7</v>
      </c>
      <c r="E33" s="100">
        <v>6</v>
      </c>
      <c r="F33" s="100">
        <v>4</v>
      </c>
      <c r="G33" s="100">
        <v>5</v>
      </c>
      <c r="H33" s="100">
        <v>6</v>
      </c>
      <c r="I33" s="100">
        <v>6</v>
      </c>
      <c r="J33" s="100">
        <v>8</v>
      </c>
      <c r="K33" s="84">
        <f>SUM(B33:J33)</f>
        <v>57</v>
      </c>
      <c r="L33" s="100">
        <v>6</v>
      </c>
      <c r="M33" s="100">
        <v>5</v>
      </c>
      <c r="N33" s="100">
        <v>5</v>
      </c>
      <c r="O33" s="100">
        <v>6</v>
      </c>
      <c r="P33" s="100">
        <v>6</v>
      </c>
      <c r="Q33" s="100">
        <v>6</v>
      </c>
      <c r="R33" s="100">
        <v>7</v>
      </c>
      <c r="S33" s="100">
        <v>6</v>
      </c>
      <c r="T33" s="100">
        <v>6</v>
      </c>
      <c r="U33" s="84">
        <f>SUM(L33:T33)</f>
        <v>53</v>
      </c>
      <c r="V33" s="85">
        <f>SUM(K33+U33)</f>
        <v>110</v>
      </c>
      <c r="W33" s="85">
        <v>-23</v>
      </c>
      <c r="X33" s="85">
        <f>IF(V33&gt;30,V33+W33,0)</f>
        <v>87</v>
      </c>
      <c r="Y33" s="101">
        <v>0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99"/>
      <c r="AK33" s="12"/>
      <c r="AL33" s="12"/>
      <c r="AM33" s="12"/>
      <c r="AN33" s="12"/>
      <c r="AO33" s="12"/>
      <c r="AP33" s="12"/>
      <c r="AQ33" s="12"/>
      <c r="AR33" s="12"/>
      <c r="AS33" s="12"/>
      <c r="AT33" s="8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3"/>
      <c r="CJ33" s="38">
        <f>IF($Y33=2,2,0)</f>
        <v>0</v>
      </c>
      <c r="CK33" s="38">
        <f>IF($Y33=1.5,1.5,0)</f>
        <v>0</v>
      </c>
      <c r="CL33" s="38">
        <f>IF($Y33=1,1,0)</f>
        <v>0</v>
      </c>
      <c r="CM33" s="38">
        <f>IF($Y33=0.5,0.5,0)</f>
        <v>0</v>
      </c>
      <c r="CN33" s="20">
        <f>SUM(CJ33:CM33)</f>
        <v>0</v>
      </c>
      <c r="CO33" s="1"/>
      <c r="CP33" s="8">
        <f>L33</f>
        <v>6</v>
      </c>
      <c r="CQ33" s="8">
        <f t="shared" ref="CQ33:CX33" si="67">M33</f>
        <v>5</v>
      </c>
      <c r="CR33" s="8">
        <f t="shared" si="67"/>
        <v>5</v>
      </c>
      <c r="CS33" s="8">
        <f t="shared" si="67"/>
        <v>6</v>
      </c>
      <c r="CT33" s="8">
        <f t="shared" si="67"/>
        <v>6</v>
      </c>
      <c r="CU33" s="8">
        <f t="shared" si="67"/>
        <v>6</v>
      </c>
      <c r="CV33" s="8">
        <f t="shared" si="67"/>
        <v>7</v>
      </c>
      <c r="CW33" s="8">
        <f t="shared" si="67"/>
        <v>6</v>
      </c>
      <c r="CX33" s="8">
        <f t="shared" si="67"/>
        <v>6</v>
      </c>
    </row>
    <row r="34" spans="1:102" s="3" customFormat="1" x14ac:dyDescent="0.25">
      <c r="A34" s="57" t="s">
        <v>6</v>
      </c>
      <c r="B34" s="48">
        <v>9</v>
      </c>
      <c r="C34" s="48">
        <v>4</v>
      </c>
      <c r="D34" s="48">
        <v>6</v>
      </c>
      <c r="E34" s="48">
        <v>5</v>
      </c>
      <c r="F34" s="48">
        <v>3</v>
      </c>
      <c r="G34" s="48">
        <v>4</v>
      </c>
      <c r="H34" s="48">
        <v>5</v>
      </c>
      <c r="I34" s="48">
        <v>5</v>
      </c>
      <c r="J34" s="48">
        <v>7</v>
      </c>
      <c r="K34" s="87"/>
      <c r="L34" s="48">
        <v>5</v>
      </c>
      <c r="M34" s="48">
        <v>4</v>
      </c>
      <c r="N34" s="48">
        <v>4</v>
      </c>
      <c r="O34" s="48">
        <v>5</v>
      </c>
      <c r="P34" s="48">
        <v>5</v>
      </c>
      <c r="Q34" s="48">
        <v>5</v>
      </c>
      <c r="R34" s="48">
        <v>6</v>
      </c>
      <c r="S34" s="48">
        <v>5</v>
      </c>
      <c r="T34" s="48">
        <v>5.75</v>
      </c>
      <c r="U34" s="88"/>
      <c r="V34" s="53"/>
      <c r="W34" s="58"/>
      <c r="X34" s="58"/>
      <c r="Y34" s="49"/>
      <c r="AA34" s="12"/>
      <c r="AB34" s="12"/>
      <c r="AC34" s="12"/>
      <c r="AD34" s="12"/>
      <c r="AE34" s="12"/>
      <c r="AF34" s="12"/>
      <c r="AG34" s="12"/>
      <c r="AH34" s="12"/>
      <c r="AI34" s="12"/>
      <c r="AJ34" s="99"/>
      <c r="AK34" s="12"/>
      <c r="AL34" s="12"/>
      <c r="AM34" s="12"/>
      <c r="AN34" s="12"/>
      <c r="AO34" s="12"/>
      <c r="AP34" s="12"/>
      <c r="AQ34" s="12"/>
      <c r="AR34" s="12"/>
      <c r="AS34" s="12"/>
      <c r="AT34" s="8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4">
        <f>B34</f>
        <v>9</v>
      </c>
      <c r="BQ34" s="14">
        <f t="shared" ref="BQ34:CH34" si="68">C34</f>
        <v>4</v>
      </c>
      <c r="BR34" s="14">
        <f t="shared" si="68"/>
        <v>6</v>
      </c>
      <c r="BS34" s="14">
        <f t="shared" si="68"/>
        <v>5</v>
      </c>
      <c r="BT34" s="14">
        <f t="shared" si="68"/>
        <v>3</v>
      </c>
      <c r="BU34" s="14">
        <f t="shared" si="68"/>
        <v>4</v>
      </c>
      <c r="BV34" s="14">
        <f t="shared" si="68"/>
        <v>5</v>
      </c>
      <c r="BW34" s="14">
        <f t="shared" si="68"/>
        <v>5</v>
      </c>
      <c r="BX34" s="14">
        <f t="shared" si="68"/>
        <v>7</v>
      </c>
      <c r="BY34" s="14">
        <f t="shared" si="68"/>
        <v>0</v>
      </c>
      <c r="BZ34" s="14">
        <f t="shared" si="68"/>
        <v>5</v>
      </c>
      <c r="CA34" s="14">
        <f t="shared" si="68"/>
        <v>4</v>
      </c>
      <c r="CB34" s="14">
        <f t="shared" si="68"/>
        <v>4</v>
      </c>
      <c r="CC34" s="14">
        <f t="shared" si="68"/>
        <v>5</v>
      </c>
      <c r="CD34" s="14">
        <f t="shared" si="68"/>
        <v>5</v>
      </c>
      <c r="CE34" s="14">
        <f t="shared" si="68"/>
        <v>5</v>
      </c>
      <c r="CF34" s="14">
        <f t="shared" si="68"/>
        <v>6</v>
      </c>
      <c r="CG34" s="14">
        <f t="shared" si="68"/>
        <v>5</v>
      </c>
      <c r="CH34" s="14">
        <f t="shared" si="68"/>
        <v>5.75</v>
      </c>
      <c r="CI34" s="13"/>
      <c r="CJ34" s="29"/>
      <c r="CK34" s="29"/>
      <c r="CL34" s="29"/>
      <c r="CM34" s="29"/>
      <c r="CN34" s="29"/>
      <c r="CO34" s="1"/>
      <c r="CP34" s="8"/>
      <c r="CQ34" s="8"/>
      <c r="CR34" s="8"/>
      <c r="CS34" s="8"/>
      <c r="CT34" s="8"/>
      <c r="CU34" s="8"/>
      <c r="CV34" s="8"/>
      <c r="CW34" s="8"/>
      <c r="CX34" s="8"/>
    </row>
    <row r="35" spans="1:102" s="3" customFormat="1" x14ac:dyDescent="0.25">
      <c r="A35" s="83">
        <v>45454</v>
      </c>
      <c r="B35" s="100">
        <v>6</v>
      </c>
      <c r="C35" s="100">
        <v>5</v>
      </c>
      <c r="D35" s="100">
        <v>3</v>
      </c>
      <c r="E35" s="100">
        <v>5</v>
      </c>
      <c r="F35" s="100">
        <v>5</v>
      </c>
      <c r="G35" s="100">
        <v>6</v>
      </c>
      <c r="H35" s="100">
        <v>9</v>
      </c>
      <c r="I35" s="100">
        <v>9</v>
      </c>
      <c r="J35" s="100">
        <v>8</v>
      </c>
      <c r="K35" s="84">
        <f>SUM(B35:J35)</f>
        <v>56</v>
      </c>
      <c r="L35" s="100">
        <v>7</v>
      </c>
      <c r="M35" s="100">
        <v>8</v>
      </c>
      <c r="N35" s="100">
        <v>7</v>
      </c>
      <c r="O35" s="100">
        <v>5</v>
      </c>
      <c r="P35" s="100">
        <v>3</v>
      </c>
      <c r="Q35" s="100">
        <v>7</v>
      </c>
      <c r="R35" s="100">
        <v>6</v>
      </c>
      <c r="S35" s="100">
        <v>6</v>
      </c>
      <c r="T35" s="100">
        <v>4</v>
      </c>
      <c r="U35" s="84">
        <f>SUM(L35:T35)</f>
        <v>53</v>
      </c>
      <c r="V35" s="85">
        <f>SUM(K35+U35)</f>
        <v>109</v>
      </c>
      <c r="W35" s="85">
        <v>-23</v>
      </c>
      <c r="X35" s="85">
        <f>IF(V35&gt;30,V35+W35,0)</f>
        <v>86</v>
      </c>
      <c r="Y35" s="101">
        <v>0</v>
      </c>
      <c r="AA35" s="12"/>
      <c r="AB35" s="12"/>
      <c r="AC35" s="12"/>
      <c r="AD35" s="12"/>
      <c r="AE35" s="12"/>
      <c r="AF35" s="12"/>
      <c r="AG35" s="12"/>
      <c r="AH35" s="12"/>
      <c r="AI35" s="12"/>
      <c r="AJ35" s="99"/>
      <c r="AK35" s="12"/>
      <c r="AL35" s="12"/>
      <c r="AM35" s="12"/>
      <c r="AN35" s="12"/>
      <c r="AO35" s="12"/>
      <c r="AP35" s="12"/>
      <c r="AQ35" s="12"/>
      <c r="AR35" s="12"/>
      <c r="AS35" s="12"/>
      <c r="AT35" s="8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3"/>
      <c r="CJ35" s="38">
        <f>IF($Y35=2,2,0)</f>
        <v>0</v>
      </c>
      <c r="CK35" s="38">
        <f>IF($Y35=1.5,1.5,0)</f>
        <v>0</v>
      </c>
      <c r="CL35" s="38">
        <f>IF($Y35=1,1,0)</f>
        <v>0</v>
      </c>
      <c r="CM35" s="38">
        <f>IF($Y35=0.5,0.5,0)</f>
        <v>0</v>
      </c>
      <c r="CN35" s="20">
        <f>SUM(CJ35:CM35)</f>
        <v>0</v>
      </c>
      <c r="CO35" s="1"/>
      <c r="CP35" s="8">
        <f>L35</f>
        <v>7</v>
      </c>
      <c r="CQ35" s="8">
        <f t="shared" ref="CQ35:CX35" si="69">M35</f>
        <v>8</v>
      </c>
      <c r="CR35" s="8">
        <f t="shared" si="69"/>
        <v>7</v>
      </c>
      <c r="CS35" s="8">
        <f t="shared" si="69"/>
        <v>5</v>
      </c>
      <c r="CT35" s="8">
        <f t="shared" si="69"/>
        <v>3</v>
      </c>
      <c r="CU35" s="8">
        <f t="shared" si="69"/>
        <v>7</v>
      </c>
      <c r="CV35" s="8">
        <f t="shared" si="69"/>
        <v>6</v>
      </c>
      <c r="CW35" s="8">
        <f t="shared" si="69"/>
        <v>6</v>
      </c>
      <c r="CX35" s="8">
        <f t="shared" si="69"/>
        <v>4</v>
      </c>
    </row>
    <row r="36" spans="1:102" s="3" customFormat="1" x14ac:dyDescent="0.25">
      <c r="A36" s="57" t="s">
        <v>6</v>
      </c>
      <c r="B36" s="48">
        <v>5</v>
      </c>
      <c r="C36" s="48">
        <v>4</v>
      </c>
      <c r="D36" s="48">
        <v>2</v>
      </c>
      <c r="E36" s="48">
        <v>4</v>
      </c>
      <c r="F36" s="48">
        <v>4</v>
      </c>
      <c r="G36" s="48">
        <v>5</v>
      </c>
      <c r="H36" s="48">
        <v>8</v>
      </c>
      <c r="I36" s="48">
        <v>8</v>
      </c>
      <c r="J36" s="48">
        <v>7</v>
      </c>
      <c r="K36" s="87"/>
      <c r="L36" s="48">
        <v>6</v>
      </c>
      <c r="M36" s="48">
        <v>7</v>
      </c>
      <c r="N36" s="48">
        <v>6</v>
      </c>
      <c r="O36" s="48">
        <v>4</v>
      </c>
      <c r="P36" s="48">
        <v>2</v>
      </c>
      <c r="Q36" s="48">
        <v>6</v>
      </c>
      <c r="R36" s="48">
        <v>5</v>
      </c>
      <c r="S36" s="48">
        <v>5</v>
      </c>
      <c r="T36" s="48">
        <v>3.75</v>
      </c>
      <c r="U36" s="88"/>
      <c r="V36" s="53"/>
      <c r="W36" s="58"/>
      <c r="X36" s="58"/>
      <c r="Y36" s="49"/>
      <c r="AA36" s="12"/>
      <c r="AB36" s="12"/>
      <c r="AC36" s="12"/>
      <c r="AD36" s="12"/>
      <c r="AE36" s="12"/>
      <c r="AF36" s="12"/>
      <c r="AG36" s="12"/>
      <c r="AH36" s="12"/>
      <c r="AI36" s="12"/>
      <c r="AJ36" s="99"/>
      <c r="AK36" s="12"/>
      <c r="AL36" s="12"/>
      <c r="AM36" s="12"/>
      <c r="AN36" s="12"/>
      <c r="AO36" s="12"/>
      <c r="AP36" s="12"/>
      <c r="AQ36" s="12"/>
      <c r="AR36" s="12"/>
      <c r="AS36" s="12"/>
      <c r="AT36" s="8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4">
        <f>B36</f>
        <v>5</v>
      </c>
      <c r="BQ36" s="14">
        <f t="shared" ref="BQ36:CH36" si="70">C36</f>
        <v>4</v>
      </c>
      <c r="BR36" s="14">
        <f t="shared" si="70"/>
        <v>2</v>
      </c>
      <c r="BS36" s="14">
        <f t="shared" si="70"/>
        <v>4</v>
      </c>
      <c r="BT36" s="14">
        <f t="shared" si="70"/>
        <v>4</v>
      </c>
      <c r="BU36" s="14">
        <f t="shared" si="70"/>
        <v>5</v>
      </c>
      <c r="BV36" s="14">
        <f t="shared" si="70"/>
        <v>8</v>
      </c>
      <c r="BW36" s="14">
        <f t="shared" si="70"/>
        <v>8</v>
      </c>
      <c r="BX36" s="14">
        <f t="shared" si="70"/>
        <v>7</v>
      </c>
      <c r="BY36" s="14">
        <f t="shared" si="70"/>
        <v>0</v>
      </c>
      <c r="BZ36" s="14">
        <f t="shared" si="70"/>
        <v>6</v>
      </c>
      <c r="CA36" s="14">
        <f t="shared" si="70"/>
        <v>7</v>
      </c>
      <c r="CB36" s="14">
        <f t="shared" si="70"/>
        <v>6</v>
      </c>
      <c r="CC36" s="14">
        <f t="shared" si="70"/>
        <v>4</v>
      </c>
      <c r="CD36" s="14">
        <f t="shared" si="70"/>
        <v>2</v>
      </c>
      <c r="CE36" s="14">
        <f t="shared" si="70"/>
        <v>6</v>
      </c>
      <c r="CF36" s="14">
        <f t="shared" si="70"/>
        <v>5</v>
      </c>
      <c r="CG36" s="14">
        <f t="shared" si="70"/>
        <v>5</v>
      </c>
      <c r="CH36" s="14">
        <f t="shared" si="70"/>
        <v>3.75</v>
      </c>
      <c r="CI36" s="13"/>
      <c r="CJ36" s="29"/>
      <c r="CK36" s="29"/>
      <c r="CL36" s="29"/>
      <c r="CM36" s="29"/>
      <c r="CN36" s="29"/>
      <c r="CO36" s="1"/>
      <c r="CP36" s="8"/>
      <c r="CQ36" s="8"/>
      <c r="CR36" s="8"/>
      <c r="CS36" s="8"/>
      <c r="CT36" s="8"/>
      <c r="CU36" s="8"/>
      <c r="CV36" s="8"/>
      <c r="CW36" s="8"/>
      <c r="CX36" s="8"/>
    </row>
    <row r="37" spans="1:102" s="3" customFormat="1" x14ac:dyDescent="0.25">
      <c r="A37" s="83">
        <v>45434</v>
      </c>
      <c r="B37" s="100">
        <v>9</v>
      </c>
      <c r="C37" s="100">
        <v>7</v>
      </c>
      <c r="D37" s="100">
        <v>4</v>
      </c>
      <c r="E37" s="100">
        <v>8</v>
      </c>
      <c r="F37" s="100">
        <v>5</v>
      </c>
      <c r="G37" s="100">
        <v>8</v>
      </c>
      <c r="H37" s="100">
        <v>7</v>
      </c>
      <c r="I37" s="100">
        <v>7</v>
      </c>
      <c r="J37" s="100">
        <v>4</v>
      </c>
      <c r="K37" s="84">
        <f>SUM(B37:J37)</f>
        <v>59</v>
      </c>
      <c r="L37" s="100">
        <v>4</v>
      </c>
      <c r="M37" s="100">
        <v>5</v>
      </c>
      <c r="N37" s="100">
        <v>7</v>
      </c>
      <c r="O37" s="100">
        <v>6</v>
      </c>
      <c r="P37" s="100">
        <v>8</v>
      </c>
      <c r="Q37" s="100">
        <v>7</v>
      </c>
      <c r="R37" s="100">
        <v>7</v>
      </c>
      <c r="S37" s="100">
        <v>7</v>
      </c>
      <c r="T37" s="100">
        <v>5</v>
      </c>
      <c r="U37" s="84">
        <f>SUM(L37:T37)</f>
        <v>56</v>
      </c>
      <c r="V37" s="85">
        <f>SUM(K37+U37)</f>
        <v>115</v>
      </c>
      <c r="W37" s="85">
        <v>-23</v>
      </c>
      <c r="X37" s="85">
        <f>IF(V37&gt;30,V37+W37,0)</f>
        <v>92</v>
      </c>
      <c r="Y37" s="101">
        <v>0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99"/>
      <c r="AK37" s="12"/>
      <c r="AL37" s="12"/>
      <c r="AM37" s="12"/>
      <c r="AN37" s="12"/>
      <c r="AO37" s="12"/>
      <c r="AP37" s="12"/>
      <c r="AQ37" s="12"/>
      <c r="AR37" s="12"/>
      <c r="AS37" s="12"/>
      <c r="AT37" s="8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3"/>
      <c r="CJ37" s="38">
        <f>IF($Y37=2,2,0)</f>
        <v>0</v>
      </c>
      <c r="CK37" s="38">
        <f>IF($Y37=1.5,1.5,0)</f>
        <v>0</v>
      </c>
      <c r="CL37" s="38">
        <f>IF($Y37=1,1,0)</f>
        <v>0</v>
      </c>
      <c r="CM37" s="38">
        <f>IF($Y37=0.5,0.5,0)</f>
        <v>0</v>
      </c>
      <c r="CN37" s="20">
        <f>SUM(CJ37:CM37)</f>
        <v>0</v>
      </c>
      <c r="CO37" s="1"/>
      <c r="CP37" s="8">
        <f>L37</f>
        <v>4</v>
      </c>
      <c r="CQ37" s="8">
        <f t="shared" ref="CQ37:CX37" si="71">M37</f>
        <v>5</v>
      </c>
      <c r="CR37" s="8">
        <f t="shared" si="71"/>
        <v>7</v>
      </c>
      <c r="CS37" s="8">
        <f t="shared" si="71"/>
        <v>6</v>
      </c>
      <c r="CT37" s="8">
        <f t="shared" si="71"/>
        <v>8</v>
      </c>
      <c r="CU37" s="8">
        <f t="shared" si="71"/>
        <v>7</v>
      </c>
      <c r="CV37" s="8">
        <f t="shared" si="71"/>
        <v>7</v>
      </c>
      <c r="CW37" s="8">
        <f t="shared" si="71"/>
        <v>7</v>
      </c>
      <c r="CX37" s="8">
        <f t="shared" si="71"/>
        <v>5</v>
      </c>
    </row>
    <row r="38" spans="1:102" s="3" customFormat="1" x14ac:dyDescent="0.25">
      <c r="A38" s="57" t="s">
        <v>6</v>
      </c>
      <c r="B38" s="48">
        <v>8</v>
      </c>
      <c r="C38" s="48">
        <v>6</v>
      </c>
      <c r="D38" s="48">
        <v>3</v>
      </c>
      <c r="E38" s="48">
        <v>7</v>
      </c>
      <c r="F38" s="48">
        <v>4</v>
      </c>
      <c r="G38" s="48">
        <v>7</v>
      </c>
      <c r="H38" s="48">
        <v>6</v>
      </c>
      <c r="I38" s="48">
        <v>6</v>
      </c>
      <c r="J38" s="48">
        <v>3</v>
      </c>
      <c r="K38" s="87"/>
      <c r="L38" s="48">
        <v>3</v>
      </c>
      <c r="M38" s="48">
        <v>4</v>
      </c>
      <c r="N38" s="48">
        <v>6</v>
      </c>
      <c r="O38" s="48">
        <v>5</v>
      </c>
      <c r="P38" s="48">
        <v>7</v>
      </c>
      <c r="Q38" s="48">
        <v>6</v>
      </c>
      <c r="R38" s="48">
        <v>6</v>
      </c>
      <c r="S38" s="48">
        <v>6</v>
      </c>
      <c r="T38" s="48">
        <v>4.75</v>
      </c>
      <c r="U38" s="88"/>
      <c r="V38" s="53"/>
      <c r="W38" s="58"/>
      <c r="X38" s="58"/>
      <c r="Y38" s="49"/>
      <c r="AA38" s="12"/>
      <c r="AB38" s="12"/>
      <c r="AC38" s="12"/>
      <c r="AD38" s="12"/>
      <c r="AE38" s="12"/>
      <c r="AF38" s="12"/>
      <c r="AG38" s="12"/>
      <c r="AH38" s="12"/>
      <c r="AI38" s="12"/>
      <c r="AJ38" s="99"/>
      <c r="AK38" s="12"/>
      <c r="AL38" s="12"/>
      <c r="AM38" s="12"/>
      <c r="AN38" s="12"/>
      <c r="AO38" s="12"/>
      <c r="AP38" s="12"/>
      <c r="AQ38" s="12"/>
      <c r="AR38" s="12"/>
      <c r="AS38" s="12"/>
      <c r="AT38" s="8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4">
        <f>B38</f>
        <v>8</v>
      </c>
      <c r="BQ38" s="14">
        <f t="shared" ref="BQ38:CH38" si="72">C38</f>
        <v>6</v>
      </c>
      <c r="BR38" s="14">
        <f t="shared" si="72"/>
        <v>3</v>
      </c>
      <c r="BS38" s="14">
        <f t="shared" si="72"/>
        <v>7</v>
      </c>
      <c r="BT38" s="14">
        <f t="shared" si="72"/>
        <v>4</v>
      </c>
      <c r="BU38" s="14">
        <f t="shared" si="72"/>
        <v>7</v>
      </c>
      <c r="BV38" s="14">
        <f t="shared" si="72"/>
        <v>6</v>
      </c>
      <c r="BW38" s="14">
        <f t="shared" si="72"/>
        <v>6</v>
      </c>
      <c r="BX38" s="14">
        <f t="shared" si="72"/>
        <v>3</v>
      </c>
      <c r="BY38" s="14">
        <f t="shared" si="72"/>
        <v>0</v>
      </c>
      <c r="BZ38" s="14">
        <f t="shared" si="72"/>
        <v>3</v>
      </c>
      <c r="CA38" s="14">
        <f t="shared" si="72"/>
        <v>4</v>
      </c>
      <c r="CB38" s="14">
        <f t="shared" si="72"/>
        <v>6</v>
      </c>
      <c r="CC38" s="14">
        <f t="shared" si="72"/>
        <v>5</v>
      </c>
      <c r="CD38" s="14">
        <f t="shared" si="72"/>
        <v>7</v>
      </c>
      <c r="CE38" s="14">
        <f t="shared" si="72"/>
        <v>6</v>
      </c>
      <c r="CF38" s="14">
        <f t="shared" si="72"/>
        <v>6</v>
      </c>
      <c r="CG38" s="14">
        <f t="shared" si="72"/>
        <v>6</v>
      </c>
      <c r="CH38" s="14">
        <f t="shared" si="72"/>
        <v>4.75</v>
      </c>
      <c r="CI38" s="13"/>
      <c r="CJ38" s="29"/>
      <c r="CK38" s="29"/>
      <c r="CL38" s="29"/>
      <c r="CM38" s="29"/>
      <c r="CN38" s="29"/>
      <c r="CO38" s="1"/>
      <c r="CP38" s="8"/>
      <c r="CQ38" s="8"/>
      <c r="CR38" s="8"/>
      <c r="CS38" s="8"/>
      <c r="CT38" s="8"/>
      <c r="CU38" s="8"/>
      <c r="CV38" s="8"/>
      <c r="CW38" s="8"/>
      <c r="CX38" s="8"/>
    </row>
    <row r="39" spans="1:102" s="3" customFormat="1" x14ac:dyDescent="0.25">
      <c r="A39" s="92">
        <f>[2]Blad1!$A$11</f>
        <v>45292</v>
      </c>
      <c r="B39" s="89"/>
      <c r="C39" s="89"/>
      <c r="D39" s="89"/>
      <c r="E39" s="89"/>
      <c r="F39" s="89"/>
      <c r="G39" s="89"/>
      <c r="H39" s="89"/>
      <c r="I39" s="89"/>
      <c r="J39" s="89"/>
      <c r="K39" s="93"/>
      <c r="L39" s="89"/>
      <c r="M39" s="89"/>
      <c r="N39" s="89"/>
      <c r="O39" s="89"/>
      <c r="P39" s="89"/>
      <c r="Q39" s="89"/>
      <c r="R39" s="89"/>
      <c r="S39" s="89"/>
      <c r="T39" s="89"/>
      <c r="U39" s="93"/>
      <c r="V39" s="89"/>
      <c r="W39" s="59"/>
      <c r="X39" s="59">
        <v>99</v>
      </c>
      <c r="Y39" s="91">
        <v>0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8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3"/>
      <c r="CJ39" s="27"/>
      <c r="CK39" s="27"/>
      <c r="CL39" s="27"/>
      <c r="CM39" s="27"/>
      <c r="CN39" s="28"/>
      <c r="CO39" s="1"/>
      <c r="CP39" s="8"/>
      <c r="CQ39" s="8"/>
      <c r="CR39" s="8"/>
      <c r="CS39" s="8"/>
      <c r="CT39" s="8"/>
      <c r="CU39" s="8"/>
      <c r="CV39" s="8"/>
      <c r="CW39" s="8"/>
      <c r="CX39" s="8"/>
    </row>
  </sheetData>
  <sheetProtection sheet="1"/>
  <mergeCells count="15">
    <mergeCell ref="B1:D1"/>
    <mergeCell ref="W1:X1"/>
    <mergeCell ref="R6:S6"/>
    <mergeCell ref="F1:J1"/>
    <mergeCell ref="L1:N1"/>
    <mergeCell ref="W6:Y6"/>
    <mergeCell ref="W5:Y5"/>
    <mergeCell ref="BP7:BX7"/>
    <mergeCell ref="R8:S8"/>
    <mergeCell ref="CP7:CX7"/>
    <mergeCell ref="W8:Y8"/>
    <mergeCell ref="CJ8:CN8"/>
    <mergeCell ref="CJ7:CN7"/>
    <mergeCell ref="CP8:CX8"/>
    <mergeCell ref="W7:Y7"/>
  </mergeCells>
  <phoneticPr fontId="1" type="noConversion"/>
  <conditionalFormatting sqref="B10:J10 L10:T10">
    <cfRule type="cellIs" dxfId="14" priority="73" stopIfTrue="1" operator="lessThan">
      <formula>B$3</formula>
    </cfRule>
  </conditionalFormatting>
  <conditionalFormatting sqref="B15:J15 L15:T15">
    <cfRule type="cellIs" dxfId="13" priority="2" stopIfTrue="1" operator="lessThan">
      <formula>B$3</formula>
    </cfRule>
  </conditionalFormatting>
  <conditionalFormatting sqref="B17:J17 L17:T17">
    <cfRule type="cellIs" dxfId="12" priority="3" stopIfTrue="1" operator="lessThan">
      <formula>B$3</formula>
    </cfRule>
  </conditionalFormatting>
  <conditionalFormatting sqref="B19:J19 L19:T19">
    <cfRule type="cellIs" dxfId="11" priority="4" stopIfTrue="1" operator="lessThan">
      <formula>B$3</formula>
    </cfRule>
  </conditionalFormatting>
  <conditionalFormatting sqref="B21:J21 L21:T21">
    <cfRule type="cellIs" dxfId="10" priority="5" stopIfTrue="1" operator="lessThan">
      <formula>B$3</formula>
    </cfRule>
  </conditionalFormatting>
  <conditionalFormatting sqref="B23:J23 L23:T23">
    <cfRule type="cellIs" dxfId="9" priority="6" stopIfTrue="1" operator="lessThan">
      <formula>B$3</formula>
    </cfRule>
  </conditionalFormatting>
  <conditionalFormatting sqref="B25:J25 L25:T25">
    <cfRule type="cellIs" dxfId="8" priority="7" stopIfTrue="1" operator="lessThan">
      <formula>B$3</formula>
    </cfRule>
  </conditionalFormatting>
  <conditionalFormatting sqref="B27:J27 L27:T27">
    <cfRule type="cellIs" dxfId="7" priority="8" stopIfTrue="1" operator="lessThan">
      <formula>B$3</formula>
    </cfRule>
  </conditionalFormatting>
  <conditionalFormatting sqref="B29:J29 L29:T29">
    <cfRule type="cellIs" dxfId="6" priority="9" stopIfTrue="1" operator="lessThan">
      <formula>B$3</formula>
    </cfRule>
  </conditionalFormatting>
  <conditionalFormatting sqref="B31:J31 L31:T31">
    <cfRule type="cellIs" dxfId="5" priority="10" stopIfTrue="1" operator="lessThan">
      <formula>B$3</formula>
    </cfRule>
  </conditionalFormatting>
  <conditionalFormatting sqref="B33:J33 L33:T33">
    <cfRule type="cellIs" dxfId="4" priority="11" stopIfTrue="1" operator="lessThan">
      <formula>B$3</formula>
    </cfRule>
  </conditionalFormatting>
  <conditionalFormatting sqref="B35:J35 L35:T35">
    <cfRule type="cellIs" dxfId="3" priority="12" stopIfTrue="1" operator="lessThan">
      <formula>B$3</formula>
    </cfRule>
  </conditionalFormatting>
  <conditionalFormatting sqref="B37:J37 L37:T37">
    <cfRule type="cellIs" dxfId="2" priority="13" stopIfTrue="1" operator="lessThan">
      <formula>B$3</formula>
    </cfRule>
  </conditionalFormatting>
  <conditionalFormatting sqref="E1">
    <cfRule type="cellIs" dxfId="1" priority="16" operator="between">
      <formula>-24</formula>
      <formula>-36</formula>
    </cfRule>
  </conditionalFormatting>
  <conditionalFormatting sqref="B13:J13 L13:T13">
    <cfRule type="cellIs" dxfId="0" priority="1" stopIfTrue="1" operator="lessThan">
      <formula>B$3</formula>
    </cfRule>
  </conditionalFormatting>
  <printOptions horizontalCentered="1"/>
  <pageMargins left="0.27559055118110237" right="0.27559055118110237" top="0.78740157480314965" bottom="0.78740157480314965" header="0.39370078740157483" footer="0.31496062992125984"/>
  <pageSetup paperSize="9" orientation="landscape" horizontalDpi="360" verticalDpi="360" r:id="rId1"/>
  <headerFooter alignWithMargins="0">
    <oddHeader>&amp;C&amp;"Arial,Fet kursiv"Al´s Onsdagsgolf&amp;R&amp;"Arial,Normal"Design by AT.
Powered by PS.</oddHeader>
    <oddFooter>&amp;L&amp;D, &amp;T&amp;C&amp;F&amp;R&amp;A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>Anders Tedenljung</Manager>
  <Company>Al´s Onsdagsgolf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Registreringssida</dc:subject>
  <dc:creator>Per-Sune Forsberg</dc:creator>
  <cp:lastModifiedBy>Per-Sune Forsberg</cp:lastModifiedBy>
  <cp:lastPrinted>2023-06-28T17:30:35Z</cp:lastPrinted>
  <dcterms:created xsi:type="dcterms:W3CDTF">1998-11-18T13:43:32Z</dcterms:created>
  <dcterms:modified xsi:type="dcterms:W3CDTF">2024-09-04T16:34:10Z</dcterms:modified>
</cp:coreProperties>
</file>